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comments12.xml" ContentType="application/vnd.openxmlformats-officedocument.spreadsheetml.comments+xml"/>
  <Override PartName="/xl/comments13.xml" ContentType="application/vnd.openxmlformats-officedocument.spreadsheetml.comments+xml"/>
  <Override PartName="/xl/comments14.xml" ContentType="application/vnd.openxmlformats-officedocument.spreadsheetml.comments+xml"/>
  <Override PartName="/xl/comments15.xml" ContentType="application/vnd.openxmlformats-officedocument.spreadsheetml.comments+xml"/>
  <Override PartName="/xl/comments16.xml" ContentType="application/vnd.openxmlformats-officedocument.spreadsheetml.comments+xml"/>
  <Override PartName="/xl/comments17.xml" ContentType="application/vnd.openxmlformats-officedocument.spreadsheetml.comments+xml"/>
  <Override PartName="/xl/comments18.xml" ContentType="application/vnd.openxmlformats-officedocument.spreadsheetml.comments+xml"/>
  <Override PartName="/xl/comments19.xml" ContentType="application/vnd.openxmlformats-officedocument.spreadsheetml.comments+xml"/>
  <Override PartName="/xl/comments20.xml" ContentType="application/vnd.openxmlformats-officedocument.spreadsheetml.comments+xml"/>
  <Override PartName="/xl/comments21.xml" ContentType="application/vnd.openxmlformats-officedocument.spreadsheetml.comments+xml"/>
  <Override PartName="/xl/comments22.xml" ContentType="application/vnd.openxmlformats-officedocument.spreadsheetml.comments+xml"/>
  <Override PartName="/xl/comments23.xml" ContentType="application/vnd.openxmlformats-officedocument.spreadsheetml.comments+xml"/>
  <Override PartName="/xl/comments24.xml" ContentType="application/vnd.openxmlformats-officedocument.spreadsheetml.comments+xml"/>
  <Override PartName="/xl/comments25.xml" ContentType="application/vnd.openxmlformats-officedocument.spreadsheetml.comments+xml"/>
  <Override PartName="/xl/comments26.xml" ContentType="application/vnd.openxmlformats-officedocument.spreadsheetml.comments+xml"/>
  <Override PartName="/xl/comments27.xml" ContentType="application/vnd.openxmlformats-officedocument.spreadsheetml.comments+xml"/>
  <Override PartName="/xl/comments28.xml" ContentType="application/vnd.openxmlformats-officedocument.spreadsheetml.comments+xml"/>
  <Override PartName="/xl/comments29.xml" ContentType="application/vnd.openxmlformats-officedocument.spreadsheetml.comments+xml"/>
  <Override PartName="/xl/comments30.xml" ContentType="application/vnd.openxmlformats-officedocument.spreadsheetml.comments+xml"/>
  <Override PartName="/xl/comments31.xml" ContentType="application/vnd.openxmlformats-officedocument.spreadsheetml.comments+xml"/>
  <Override PartName="/xl/comments32.xml" ContentType="application/vnd.openxmlformats-officedocument.spreadsheetml.comments+xml"/>
  <Override PartName="/xl/comments33.xml" ContentType="application/vnd.openxmlformats-officedocument.spreadsheetml.comments+xml"/>
  <Override PartName="/xl/comments34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\\ams.corp.pbwan.net\DavWWWRoot\projects\10288367\Document\3_Dokument\Skåne län (33 kommuner)\"/>
    </mc:Choice>
  </mc:AlternateContent>
  <bookViews>
    <workbookView xWindow="0" yWindow="0" windowWidth="4020" windowHeight="3045" tabRatio="842" activeTab="2"/>
  </bookViews>
  <sheets>
    <sheet name="INSTRUKTIONER" sheetId="88" r:id="rId1"/>
    <sheet name="FV imp-exp" sheetId="40" r:id="rId2"/>
    <sheet name="Skåne län" sheetId="37" r:id="rId3"/>
    <sheet name="Bjuv" sheetId="2" r:id="rId4"/>
    <sheet name="Bromölla" sheetId="3" r:id="rId5"/>
    <sheet name="Burlöv" sheetId="51" r:id="rId6"/>
    <sheet name="Båstad" sheetId="41" r:id="rId7"/>
    <sheet name="Eslöv" sheetId="42" r:id="rId8"/>
    <sheet name="Helsingborg" sheetId="43" r:id="rId9"/>
    <sheet name="Hässleholm" sheetId="44" r:id="rId10"/>
    <sheet name="Höganäs" sheetId="52" r:id="rId11"/>
    <sheet name="Hörby" sheetId="53" r:id="rId12"/>
    <sheet name="Höör" sheetId="54" r:id="rId13"/>
    <sheet name="Klippan" sheetId="45" r:id="rId14"/>
    <sheet name="Kristianstad" sheetId="46" r:id="rId15"/>
    <sheet name="Kävlinge" sheetId="47" r:id="rId16"/>
    <sheet name="Landskrona" sheetId="48" r:id="rId17"/>
    <sheet name="Lomma" sheetId="49" r:id="rId18"/>
    <sheet name="Lund" sheetId="64" r:id="rId19"/>
    <sheet name="Malmö" sheetId="63" r:id="rId20"/>
    <sheet name="Osby" sheetId="62" r:id="rId21"/>
    <sheet name="Perstorp" sheetId="61" r:id="rId22"/>
    <sheet name="Simrishamn" sheetId="60" r:id="rId23"/>
    <sheet name="Sjöbo" sheetId="59" r:id="rId24"/>
    <sheet name="Skurup" sheetId="58" r:id="rId25"/>
    <sheet name="Staffanstorp" sheetId="57" r:id="rId26"/>
    <sheet name="Svalöv" sheetId="56" r:id="rId27"/>
    <sheet name="Svedala" sheetId="55" r:id="rId28"/>
    <sheet name="Tomelilla" sheetId="87" r:id="rId29"/>
    <sheet name="Trelleborg" sheetId="86" r:id="rId30"/>
    <sheet name="Vellinge" sheetId="85" r:id="rId31"/>
    <sheet name="Ystad" sheetId="84" r:id="rId32"/>
    <sheet name="Åstorp" sheetId="83" r:id="rId33"/>
    <sheet name="Ängelholm" sheetId="82" r:id="rId34"/>
    <sheet name="Örkelljunga" sheetId="81" r:id="rId35"/>
    <sheet name="Östra Göinge" sheetId="50" r:id="rId36"/>
  </sheets>
  <externalReferences>
    <externalReference r:id="rId37"/>
    <externalReference r:id="rId38"/>
    <externalReference r:id="rId39"/>
  </externalReferences>
  <calcPr calcId="171027" concurrentCalc="0"/>
  <fileRecoveryPr autoRecover="0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37" i="86" l="1"/>
  <c r="I37" i="2"/>
  <c r="I37" i="3"/>
  <c r="I37" i="51"/>
  <c r="I37" i="41"/>
  <c r="I37" i="42"/>
  <c r="I37" i="43"/>
  <c r="I37" i="44"/>
  <c r="I37" i="52"/>
  <c r="I37" i="53"/>
  <c r="I37" i="54"/>
  <c r="I37" i="45"/>
  <c r="I37" i="46"/>
  <c r="I37" i="47"/>
  <c r="I37" i="48"/>
  <c r="I37" i="49"/>
  <c r="I37" i="64"/>
  <c r="I37" i="63"/>
  <c r="I37" i="62"/>
  <c r="I37" i="61"/>
  <c r="I37" i="60"/>
  <c r="I37" i="59"/>
  <c r="I37" i="58"/>
  <c r="I37" i="57"/>
  <c r="I37" i="56"/>
  <c r="I37" i="55"/>
  <c r="I37" i="87"/>
  <c r="I37" i="85"/>
  <c r="I37" i="84"/>
  <c r="I37" i="83"/>
  <c r="I37" i="82"/>
  <c r="I37" i="81"/>
  <c r="I37" i="50"/>
  <c r="I37" i="37"/>
  <c r="I38" i="86"/>
  <c r="I38" i="2"/>
  <c r="I38" i="3"/>
  <c r="I38" i="51"/>
  <c r="I38" i="41"/>
  <c r="I38" i="42"/>
  <c r="I38" i="43"/>
  <c r="I38" i="44"/>
  <c r="I38" i="52"/>
  <c r="I38" i="53"/>
  <c r="I38" i="54"/>
  <c r="I38" i="45"/>
  <c r="I38" i="46"/>
  <c r="I38" i="47"/>
  <c r="I38" i="48"/>
  <c r="I38" i="49"/>
  <c r="I38" i="64"/>
  <c r="I38" i="63"/>
  <c r="I38" i="62"/>
  <c r="I38" i="61"/>
  <c r="I38" i="60"/>
  <c r="I38" i="59"/>
  <c r="I38" i="58"/>
  <c r="I38" i="57"/>
  <c r="I38" i="56"/>
  <c r="I38" i="55"/>
  <c r="I38" i="87"/>
  <c r="I38" i="85"/>
  <c r="I38" i="84"/>
  <c r="I38" i="83"/>
  <c r="I38" i="82"/>
  <c r="I38" i="81"/>
  <c r="I38" i="50"/>
  <c r="I38" i="37"/>
  <c r="I32" i="51"/>
  <c r="I33" i="51"/>
  <c r="I34" i="51"/>
  <c r="I35" i="51"/>
  <c r="I36" i="51"/>
  <c r="I39" i="51"/>
  <c r="I40" i="51"/>
  <c r="I32" i="86"/>
  <c r="I33" i="86"/>
  <c r="I34" i="86"/>
  <c r="I35" i="86"/>
  <c r="I36" i="86"/>
  <c r="I39" i="86"/>
  <c r="I40" i="86"/>
  <c r="F38" i="63"/>
  <c r="F37" i="63"/>
  <c r="B32" i="85"/>
  <c r="B33" i="85"/>
  <c r="B34" i="85"/>
  <c r="B35" i="85"/>
  <c r="B36" i="85"/>
  <c r="B37" i="85"/>
  <c r="B38" i="85"/>
  <c r="B39" i="85"/>
  <c r="B40" i="85"/>
  <c r="C32" i="85"/>
  <c r="C33" i="85"/>
  <c r="C34" i="85"/>
  <c r="C35" i="85"/>
  <c r="C36" i="85"/>
  <c r="C37" i="85"/>
  <c r="C38" i="85"/>
  <c r="C39" i="85"/>
  <c r="C40" i="85"/>
  <c r="D32" i="85"/>
  <c r="D33" i="85"/>
  <c r="D34" i="85"/>
  <c r="D35" i="85"/>
  <c r="D36" i="85"/>
  <c r="D37" i="85"/>
  <c r="D38" i="85"/>
  <c r="D39" i="85"/>
  <c r="D40" i="85"/>
  <c r="E32" i="85"/>
  <c r="E33" i="85"/>
  <c r="E34" i="85"/>
  <c r="E35" i="85"/>
  <c r="E36" i="85"/>
  <c r="E37" i="85"/>
  <c r="E38" i="85"/>
  <c r="E39" i="85"/>
  <c r="E40" i="85"/>
  <c r="F32" i="85"/>
  <c r="F33" i="85"/>
  <c r="F34" i="85"/>
  <c r="F35" i="85"/>
  <c r="F36" i="85"/>
  <c r="F37" i="85"/>
  <c r="F38" i="85"/>
  <c r="F39" i="85"/>
  <c r="F40" i="85"/>
  <c r="G32" i="85"/>
  <c r="G33" i="85"/>
  <c r="G34" i="85"/>
  <c r="G35" i="85"/>
  <c r="G36" i="85"/>
  <c r="G37" i="85"/>
  <c r="G38" i="85"/>
  <c r="G39" i="85"/>
  <c r="G40" i="85"/>
  <c r="H32" i="85"/>
  <c r="H33" i="85"/>
  <c r="H34" i="85"/>
  <c r="H35" i="85"/>
  <c r="H36" i="85"/>
  <c r="H37" i="85"/>
  <c r="H38" i="85"/>
  <c r="H39" i="85"/>
  <c r="H40" i="85"/>
  <c r="I32" i="85"/>
  <c r="I33" i="85"/>
  <c r="I34" i="85"/>
  <c r="I35" i="85"/>
  <c r="I36" i="85"/>
  <c r="I39" i="85"/>
  <c r="I40" i="85"/>
  <c r="K32" i="85"/>
  <c r="K33" i="85"/>
  <c r="K34" i="85"/>
  <c r="K35" i="85"/>
  <c r="K36" i="85"/>
  <c r="K37" i="85"/>
  <c r="K38" i="85"/>
  <c r="K39" i="85"/>
  <c r="K40" i="85"/>
  <c r="L32" i="85"/>
  <c r="L33" i="85"/>
  <c r="L34" i="85"/>
  <c r="L35" i="85"/>
  <c r="L36" i="85"/>
  <c r="L37" i="85"/>
  <c r="L38" i="85"/>
  <c r="L39" i="85"/>
  <c r="L40" i="85"/>
  <c r="P40" i="85"/>
  <c r="I42" i="86"/>
  <c r="I7" i="86"/>
  <c r="I8" i="86"/>
  <c r="I9" i="86"/>
  <c r="I10" i="86"/>
  <c r="I11" i="86"/>
  <c r="I18" i="86"/>
  <c r="I19" i="86"/>
  <c r="I20" i="86"/>
  <c r="I21" i="86"/>
  <c r="I22" i="86"/>
  <c r="I23" i="86"/>
  <c r="I24" i="86"/>
  <c r="I43" i="86"/>
  <c r="F38" i="86"/>
  <c r="F37" i="86"/>
  <c r="F38" i="64"/>
  <c r="F37" i="64"/>
  <c r="F38" i="43"/>
  <c r="F37" i="43"/>
  <c r="F37" i="82"/>
  <c r="F38" i="82"/>
  <c r="B39" i="2"/>
  <c r="C39" i="2"/>
  <c r="D39" i="2"/>
  <c r="E39" i="2"/>
  <c r="F39" i="2"/>
  <c r="G39" i="2"/>
  <c r="H39" i="2"/>
  <c r="I39" i="2"/>
  <c r="K39" i="2"/>
  <c r="L39" i="2"/>
  <c r="P39" i="2"/>
  <c r="B38" i="2"/>
  <c r="C38" i="2"/>
  <c r="D38" i="2"/>
  <c r="E38" i="2"/>
  <c r="F38" i="2"/>
  <c r="G38" i="2"/>
  <c r="H38" i="2"/>
  <c r="K38" i="2"/>
  <c r="L38" i="2"/>
  <c r="P38" i="2"/>
  <c r="B37" i="2"/>
  <c r="C37" i="2"/>
  <c r="D37" i="2"/>
  <c r="E37" i="2"/>
  <c r="F37" i="2"/>
  <c r="G37" i="2"/>
  <c r="H37" i="2"/>
  <c r="K37" i="2"/>
  <c r="L37" i="2"/>
  <c r="P37" i="2"/>
  <c r="P42" i="2"/>
  <c r="B32" i="2"/>
  <c r="B33" i="2"/>
  <c r="B34" i="2"/>
  <c r="B35" i="2"/>
  <c r="B36" i="2"/>
  <c r="B40" i="2"/>
  <c r="C32" i="2"/>
  <c r="C33" i="2"/>
  <c r="C34" i="2"/>
  <c r="C35" i="2"/>
  <c r="C36" i="2"/>
  <c r="C40" i="2"/>
  <c r="D32" i="2"/>
  <c r="D33" i="2"/>
  <c r="D34" i="2"/>
  <c r="D35" i="2"/>
  <c r="D36" i="2"/>
  <c r="D40" i="2"/>
  <c r="E32" i="2"/>
  <c r="E33" i="2"/>
  <c r="E34" i="2"/>
  <c r="E35" i="2"/>
  <c r="E36" i="2"/>
  <c r="E40" i="2"/>
  <c r="F32" i="2"/>
  <c r="F33" i="2"/>
  <c r="F34" i="2"/>
  <c r="F35" i="2"/>
  <c r="F36" i="2"/>
  <c r="F40" i="2"/>
  <c r="G32" i="2"/>
  <c r="G33" i="2"/>
  <c r="G34" i="2"/>
  <c r="G35" i="2"/>
  <c r="G36" i="2"/>
  <c r="G40" i="2"/>
  <c r="H32" i="2"/>
  <c r="H33" i="2"/>
  <c r="H34" i="2"/>
  <c r="H35" i="2"/>
  <c r="H36" i="2"/>
  <c r="H40" i="2"/>
  <c r="I32" i="2"/>
  <c r="I33" i="2"/>
  <c r="I34" i="2"/>
  <c r="I35" i="2"/>
  <c r="I36" i="2"/>
  <c r="I40" i="2"/>
  <c r="K32" i="2"/>
  <c r="K33" i="2"/>
  <c r="K34" i="2"/>
  <c r="K35" i="2"/>
  <c r="K36" i="2"/>
  <c r="K40" i="2"/>
  <c r="L32" i="2"/>
  <c r="L33" i="2"/>
  <c r="L34" i="2"/>
  <c r="L35" i="2"/>
  <c r="L36" i="2"/>
  <c r="L40" i="2"/>
  <c r="P40" i="2"/>
  <c r="T42" i="2"/>
  <c r="P36" i="2"/>
  <c r="T43" i="2"/>
  <c r="P34" i="2"/>
  <c r="T44" i="2"/>
  <c r="P32" i="2"/>
  <c r="T45" i="2"/>
  <c r="P33" i="2"/>
  <c r="T46" i="2"/>
  <c r="P35" i="2"/>
  <c r="T47" i="2"/>
  <c r="T48" i="2"/>
  <c r="B39" i="3"/>
  <c r="C39" i="3"/>
  <c r="D39" i="3"/>
  <c r="E39" i="3"/>
  <c r="F39" i="3"/>
  <c r="G39" i="3"/>
  <c r="H39" i="3"/>
  <c r="I39" i="3"/>
  <c r="K39" i="3"/>
  <c r="L39" i="3"/>
  <c r="P39" i="3"/>
  <c r="B38" i="3"/>
  <c r="C38" i="3"/>
  <c r="D38" i="3"/>
  <c r="E38" i="3"/>
  <c r="F38" i="3"/>
  <c r="G38" i="3"/>
  <c r="H38" i="3"/>
  <c r="K38" i="3"/>
  <c r="L38" i="3"/>
  <c r="P38" i="3"/>
  <c r="B37" i="3"/>
  <c r="C37" i="3"/>
  <c r="D37" i="3"/>
  <c r="E37" i="3"/>
  <c r="F37" i="3"/>
  <c r="G37" i="3"/>
  <c r="H37" i="3"/>
  <c r="K37" i="3"/>
  <c r="L37" i="3"/>
  <c r="P37" i="3"/>
  <c r="P42" i="3"/>
  <c r="B32" i="3"/>
  <c r="B33" i="3"/>
  <c r="B34" i="3"/>
  <c r="B35" i="3"/>
  <c r="B36" i="3"/>
  <c r="B40" i="3"/>
  <c r="C32" i="3"/>
  <c r="C33" i="3"/>
  <c r="C34" i="3"/>
  <c r="C35" i="3"/>
  <c r="C36" i="3"/>
  <c r="C40" i="3"/>
  <c r="D32" i="3"/>
  <c r="D33" i="3"/>
  <c r="D34" i="3"/>
  <c r="D35" i="3"/>
  <c r="D36" i="3"/>
  <c r="D40" i="3"/>
  <c r="E32" i="3"/>
  <c r="E33" i="3"/>
  <c r="E34" i="3"/>
  <c r="E35" i="3"/>
  <c r="E36" i="3"/>
  <c r="E40" i="3"/>
  <c r="F32" i="3"/>
  <c r="F33" i="3"/>
  <c r="F34" i="3"/>
  <c r="F35" i="3"/>
  <c r="F36" i="3"/>
  <c r="F40" i="3"/>
  <c r="G32" i="3"/>
  <c r="G33" i="3"/>
  <c r="G34" i="3"/>
  <c r="G35" i="3"/>
  <c r="G36" i="3"/>
  <c r="G40" i="3"/>
  <c r="H32" i="3"/>
  <c r="H33" i="3"/>
  <c r="H34" i="3"/>
  <c r="H35" i="3"/>
  <c r="H36" i="3"/>
  <c r="H40" i="3"/>
  <c r="I32" i="3"/>
  <c r="I33" i="3"/>
  <c r="I34" i="3"/>
  <c r="I35" i="3"/>
  <c r="I36" i="3"/>
  <c r="I40" i="3"/>
  <c r="J33" i="3"/>
  <c r="J40" i="3"/>
  <c r="K32" i="3"/>
  <c r="K33" i="3"/>
  <c r="K34" i="3"/>
  <c r="K35" i="3"/>
  <c r="K36" i="3"/>
  <c r="K40" i="3"/>
  <c r="L32" i="3"/>
  <c r="L33" i="3"/>
  <c r="L34" i="3"/>
  <c r="L35" i="3"/>
  <c r="L36" i="3"/>
  <c r="L40" i="3"/>
  <c r="P40" i="3"/>
  <c r="T42" i="3"/>
  <c r="P36" i="3"/>
  <c r="T43" i="3"/>
  <c r="P34" i="3"/>
  <c r="T44" i="3"/>
  <c r="P32" i="3"/>
  <c r="T45" i="3"/>
  <c r="P33" i="3"/>
  <c r="T46" i="3"/>
  <c r="P35" i="3"/>
  <c r="T47" i="3"/>
  <c r="T48" i="3"/>
  <c r="B39" i="51"/>
  <c r="C39" i="51"/>
  <c r="D39" i="51"/>
  <c r="E39" i="51"/>
  <c r="F39" i="51"/>
  <c r="G39" i="51"/>
  <c r="H39" i="51"/>
  <c r="K39" i="51"/>
  <c r="L39" i="51"/>
  <c r="P39" i="51"/>
  <c r="B38" i="51"/>
  <c r="C38" i="51"/>
  <c r="D38" i="51"/>
  <c r="E38" i="51"/>
  <c r="F38" i="51"/>
  <c r="G38" i="51"/>
  <c r="H38" i="51"/>
  <c r="K38" i="51"/>
  <c r="L38" i="51"/>
  <c r="P38" i="51"/>
  <c r="B37" i="51"/>
  <c r="C37" i="51"/>
  <c r="D37" i="51"/>
  <c r="E37" i="51"/>
  <c r="F37" i="51"/>
  <c r="G37" i="51"/>
  <c r="H37" i="51"/>
  <c r="K37" i="51"/>
  <c r="L37" i="51"/>
  <c r="P37" i="51"/>
  <c r="P42" i="51"/>
  <c r="B32" i="51"/>
  <c r="B33" i="51"/>
  <c r="B34" i="51"/>
  <c r="B35" i="51"/>
  <c r="B36" i="51"/>
  <c r="B40" i="51"/>
  <c r="C32" i="51"/>
  <c r="C33" i="51"/>
  <c r="C34" i="51"/>
  <c r="C35" i="51"/>
  <c r="C36" i="51"/>
  <c r="C40" i="51"/>
  <c r="D32" i="51"/>
  <c r="D33" i="51"/>
  <c r="D34" i="51"/>
  <c r="D35" i="51"/>
  <c r="D36" i="51"/>
  <c r="D40" i="51"/>
  <c r="E32" i="51"/>
  <c r="E33" i="51"/>
  <c r="E34" i="51"/>
  <c r="E35" i="51"/>
  <c r="E36" i="51"/>
  <c r="E40" i="51"/>
  <c r="F32" i="51"/>
  <c r="F33" i="51"/>
  <c r="F34" i="51"/>
  <c r="F35" i="51"/>
  <c r="F36" i="51"/>
  <c r="F40" i="51"/>
  <c r="G32" i="51"/>
  <c r="G33" i="51"/>
  <c r="G34" i="51"/>
  <c r="G35" i="51"/>
  <c r="G36" i="51"/>
  <c r="G40" i="51"/>
  <c r="H32" i="51"/>
  <c r="H33" i="51"/>
  <c r="H34" i="51"/>
  <c r="H35" i="51"/>
  <c r="H36" i="51"/>
  <c r="H40" i="51"/>
  <c r="K32" i="51"/>
  <c r="K33" i="51"/>
  <c r="K34" i="51"/>
  <c r="K35" i="51"/>
  <c r="K36" i="51"/>
  <c r="K40" i="51"/>
  <c r="L32" i="51"/>
  <c r="L33" i="51"/>
  <c r="L34" i="51"/>
  <c r="L35" i="51"/>
  <c r="L36" i="51"/>
  <c r="L40" i="51"/>
  <c r="P40" i="51"/>
  <c r="T42" i="51"/>
  <c r="P36" i="51"/>
  <c r="T43" i="51"/>
  <c r="P34" i="51"/>
  <c r="T44" i="51"/>
  <c r="P32" i="51"/>
  <c r="T45" i="51"/>
  <c r="P33" i="51"/>
  <c r="T46" i="51"/>
  <c r="P35" i="51"/>
  <c r="T47" i="51"/>
  <c r="T48" i="51"/>
  <c r="B39" i="41"/>
  <c r="C39" i="41"/>
  <c r="D39" i="41"/>
  <c r="E39" i="41"/>
  <c r="F39" i="41"/>
  <c r="G39" i="41"/>
  <c r="H39" i="41"/>
  <c r="I39" i="41"/>
  <c r="K39" i="41"/>
  <c r="L39" i="41"/>
  <c r="P39" i="41"/>
  <c r="B38" i="41"/>
  <c r="C38" i="41"/>
  <c r="D38" i="41"/>
  <c r="E38" i="41"/>
  <c r="F38" i="41"/>
  <c r="G38" i="41"/>
  <c r="H38" i="41"/>
  <c r="K38" i="41"/>
  <c r="L38" i="41"/>
  <c r="P38" i="41"/>
  <c r="B37" i="41"/>
  <c r="C37" i="41"/>
  <c r="D37" i="41"/>
  <c r="E37" i="41"/>
  <c r="F37" i="41"/>
  <c r="G37" i="41"/>
  <c r="H37" i="41"/>
  <c r="K37" i="41"/>
  <c r="L37" i="41"/>
  <c r="P37" i="41"/>
  <c r="P42" i="41"/>
  <c r="B32" i="41"/>
  <c r="B33" i="41"/>
  <c r="B34" i="41"/>
  <c r="B35" i="41"/>
  <c r="B36" i="41"/>
  <c r="B40" i="41"/>
  <c r="C32" i="41"/>
  <c r="C33" i="41"/>
  <c r="C34" i="41"/>
  <c r="C35" i="41"/>
  <c r="C36" i="41"/>
  <c r="C40" i="41"/>
  <c r="D32" i="41"/>
  <c r="D33" i="41"/>
  <c r="D34" i="41"/>
  <c r="D35" i="41"/>
  <c r="D36" i="41"/>
  <c r="D40" i="41"/>
  <c r="E40" i="41"/>
  <c r="F32" i="41"/>
  <c r="F33" i="41"/>
  <c r="F34" i="41"/>
  <c r="F35" i="41"/>
  <c r="F36" i="41"/>
  <c r="F40" i="41"/>
  <c r="G32" i="41"/>
  <c r="G33" i="41"/>
  <c r="G34" i="41"/>
  <c r="G35" i="41"/>
  <c r="G36" i="41"/>
  <c r="G40" i="41"/>
  <c r="H32" i="41"/>
  <c r="H33" i="41"/>
  <c r="H34" i="41"/>
  <c r="H35" i="41"/>
  <c r="H36" i="41"/>
  <c r="H40" i="41"/>
  <c r="I32" i="41"/>
  <c r="I33" i="41"/>
  <c r="I34" i="41"/>
  <c r="I35" i="41"/>
  <c r="I36" i="41"/>
  <c r="I40" i="41"/>
  <c r="K32" i="41"/>
  <c r="K33" i="41"/>
  <c r="K34" i="41"/>
  <c r="K35" i="41"/>
  <c r="K36" i="41"/>
  <c r="K40" i="41"/>
  <c r="L32" i="41"/>
  <c r="L33" i="41"/>
  <c r="L34" i="41"/>
  <c r="L35" i="41"/>
  <c r="L36" i="41"/>
  <c r="L40" i="41"/>
  <c r="P40" i="41"/>
  <c r="T42" i="41"/>
  <c r="E36" i="41"/>
  <c r="P36" i="41"/>
  <c r="T43" i="41"/>
  <c r="E34" i="41"/>
  <c r="P34" i="41"/>
  <c r="T44" i="41"/>
  <c r="E32" i="41"/>
  <c r="P32" i="41"/>
  <c r="T45" i="41"/>
  <c r="E33" i="41"/>
  <c r="P33" i="41"/>
  <c r="T46" i="41"/>
  <c r="E35" i="41"/>
  <c r="P35" i="41"/>
  <c r="T47" i="41"/>
  <c r="T48" i="41"/>
  <c r="B39" i="42"/>
  <c r="C39" i="42"/>
  <c r="D39" i="42"/>
  <c r="E39" i="42"/>
  <c r="F39" i="42"/>
  <c r="G39" i="42"/>
  <c r="H39" i="42"/>
  <c r="I39" i="42"/>
  <c r="K39" i="42"/>
  <c r="L39" i="42"/>
  <c r="P39" i="42"/>
  <c r="B38" i="42"/>
  <c r="C38" i="42"/>
  <c r="D38" i="42"/>
  <c r="E38" i="42"/>
  <c r="F38" i="42"/>
  <c r="G38" i="42"/>
  <c r="H38" i="42"/>
  <c r="K38" i="42"/>
  <c r="L38" i="42"/>
  <c r="P38" i="42"/>
  <c r="B37" i="42"/>
  <c r="C37" i="42"/>
  <c r="D37" i="42"/>
  <c r="E37" i="42"/>
  <c r="F37" i="42"/>
  <c r="G37" i="42"/>
  <c r="H37" i="42"/>
  <c r="K37" i="42"/>
  <c r="L37" i="42"/>
  <c r="P37" i="42"/>
  <c r="P42" i="42"/>
  <c r="B32" i="42"/>
  <c r="B33" i="42"/>
  <c r="B34" i="42"/>
  <c r="B35" i="42"/>
  <c r="B36" i="42"/>
  <c r="B40" i="42"/>
  <c r="C32" i="42"/>
  <c r="C33" i="42"/>
  <c r="C34" i="42"/>
  <c r="C35" i="42"/>
  <c r="C36" i="42"/>
  <c r="C40" i="42"/>
  <c r="D32" i="42"/>
  <c r="D33" i="42"/>
  <c r="D34" i="42"/>
  <c r="D35" i="42"/>
  <c r="D36" i="42"/>
  <c r="D40" i="42"/>
  <c r="E32" i="42"/>
  <c r="E33" i="42"/>
  <c r="E34" i="42"/>
  <c r="E35" i="42"/>
  <c r="E36" i="42"/>
  <c r="E40" i="42"/>
  <c r="F32" i="42"/>
  <c r="F33" i="42"/>
  <c r="F34" i="42"/>
  <c r="F35" i="42"/>
  <c r="F36" i="42"/>
  <c r="F40" i="42"/>
  <c r="G32" i="42"/>
  <c r="G33" i="42"/>
  <c r="G34" i="42"/>
  <c r="G35" i="42"/>
  <c r="G36" i="42"/>
  <c r="G40" i="42"/>
  <c r="H32" i="42"/>
  <c r="H33" i="42"/>
  <c r="H34" i="42"/>
  <c r="H35" i="42"/>
  <c r="H36" i="42"/>
  <c r="H40" i="42"/>
  <c r="I32" i="42"/>
  <c r="I33" i="42"/>
  <c r="I34" i="42"/>
  <c r="I35" i="42"/>
  <c r="I36" i="42"/>
  <c r="I40" i="42"/>
  <c r="K32" i="42"/>
  <c r="K33" i="42"/>
  <c r="K34" i="42"/>
  <c r="K35" i="42"/>
  <c r="K36" i="42"/>
  <c r="K40" i="42"/>
  <c r="L32" i="42"/>
  <c r="L33" i="42"/>
  <c r="L34" i="42"/>
  <c r="L35" i="42"/>
  <c r="L36" i="42"/>
  <c r="L40" i="42"/>
  <c r="P40" i="42"/>
  <c r="T42" i="42"/>
  <c r="P36" i="42"/>
  <c r="T43" i="42"/>
  <c r="P34" i="42"/>
  <c r="T44" i="42"/>
  <c r="P32" i="42"/>
  <c r="T45" i="42"/>
  <c r="P33" i="42"/>
  <c r="T46" i="42"/>
  <c r="P35" i="42"/>
  <c r="T47" i="42"/>
  <c r="T48" i="42"/>
  <c r="B39" i="43"/>
  <c r="C39" i="43"/>
  <c r="D39" i="43"/>
  <c r="E39" i="43"/>
  <c r="F39" i="43"/>
  <c r="G39" i="43"/>
  <c r="H39" i="43"/>
  <c r="I39" i="43"/>
  <c r="K39" i="43"/>
  <c r="L39" i="43"/>
  <c r="P39" i="43"/>
  <c r="B38" i="43"/>
  <c r="C38" i="43"/>
  <c r="D38" i="43"/>
  <c r="E38" i="43"/>
  <c r="G38" i="43"/>
  <c r="H38" i="43"/>
  <c r="K38" i="43"/>
  <c r="L38" i="43"/>
  <c r="P38" i="43"/>
  <c r="B37" i="43"/>
  <c r="C37" i="43"/>
  <c r="D37" i="43"/>
  <c r="E37" i="43"/>
  <c r="G37" i="43"/>
  <c r="H37" i="43"/>
  <c r="K37" i="43"/>
  <c r="L37" i="43"/>
  <c r="P37" i="43"/>
  <c r="P42" i="43"/>
  <c r="B32" i="43"/>
  <c r="B33" i="43"/>
  <c r="B34" i="43"/>
  <c r="B35" i="43"/>
  <c r="B36" i="43"/>
  <c r="B40" i="43"/>
  <c r="C32" i="43"/>
  <c r="C33" i="43"/>
  <c r="C34" i="43"/>
  <c r="C35" i="43"/>
  <c r="C36" i="43"/>
  <c r="C40" i="43"/>
  <c r="D32" i="43"/>
  <c r="D33" i="43"/>
  <c r="D34" i="43"/>
  <c r="D35" i="43"/>
  <c r="D36" i="43"/>
  <c r="D40" i="43"/>
  <c r="E32" i="43"/>
  <c r="E33" i="43"/>
  <c r="E34" i="43"/>
  <c r="E35" i="43"/>
  <c r="E36" i="43"/>
  <c r="E40" i="43"/>
  <c r="F32" i="43"/>
  <c r="F33" i="43"/>
  <c r="F34" i="43"/>
  <c r="F35" i="43"/>
  <c r="F36" i="43"/>
  <c r="F40" i="43"/>
  <c r="G32" i="43"/>
  <c r="G33" i="43"/>
  <c r="G34" i="43"/>
  <c r="G35" i="43"/>
  <c r="G36" i="43"/>
  <c r="G40" i="43"/>
  <c r="H32" i="43"/>
  <c r="H33" i="43"/>
  <c r="H34" i="43"/>
  <c r="H35" i="43"/>
  <c r="H36" i="43"/>
  <c r="H40" i="43"/>
  <c r="I32" i="43"/>
  <c r="I33" i="43"/>
  <c r="I34" i="43"/>
  <c r="I35" i="43"/>
  <c r="I36" i="43"/>
  <c r="I40" i="43"/>
  <c r="K32" i="43"/>
  <c r="K33" i="43"/>
  <c r="K34" i="43"/>
  <c r="K35" i="43"/>
  <c r="K36" i="43"/>
  <c r="K40" i="43"/>
  <c r="L32" i="43"/>
  <c r="L33" i="43"/>
  <c r="L34" i="43"/>
  <c r="L35" i="43"/>
  <c r="L36" i="43"/>
  <c r="L40" i="43"/>
  <c r="P40" i="43"/>
  <c r="T42" i="43"/>
  <c r="P36" i="43"/>
  <c r="T43" i="43"/>
  <c r="P34" i="43"/>
  <c r="T44" i="43"/>
  <c r="P32" i="43"/>
  <c r="T45" i="43"/>
  <c r="P33" i="43"/>
  <c r="T46" i="43"/>
  <c r="P35" i="43"/>
  <c r="T47" i="43"/>
  <c r="T48" i="43"/>
  <c r="B39" i="44"/>
  <c r="C39" i="44"/>
  <c r="D39" i="44"/>
  <c r="E39" i="44"/>
  <c r="F39" i="44"/>
  <c r="G39" i="44"/>
  <c r="H39" i="44"/>
  <c r="I39" i="44"/>
  <c r="K39" i="44"/>
  <c r="L39" i="44"/>
  <c r="P39" i="44"/>
  <c r="B38" i="44"/>
  <c r="C38" i="44"/>
  <c r="D38" i="44"/>
  <c r="E38" i="44"/>
  <c r="F38" i="44"/>
  <c r="G38" i="44"/>
  <c r="H38" i="44"/>
  <c r="K38" i="44"/>
  <c r="L38" i="44"/>
  <c r="P38" i="44"/>
  <c r="B37" i="44"/>
  <c r="C37" i="44"/>
  <c r="D37" i="44"/>
  <c r="E37" i="44"/>
  <c r="F37" i="44"/>
  <c r="G37" i="44"/>
  <c r="H37" i="44"/>
  <c r="K37" i="44"/>
  <c r="L37" i="44"/>
  <c r="P37" i="44"/>
  <c r="P42" i="44"/>
  <c r="B32" i="44"/>
  <c r="B33" i="44"/>
  <c r="B34" i="44"/>
  <c r="B35" i="44"/>
  <c r="B36" i="44"/>
  <c r="B40" i="44"/>
  <c r="C32" i="44"/>
  <c r="C33" i="44"/>
  <c r="C34" i="44"/>
  <c r="C35" i="44"/>
  <c r="C36" i="44"/>
  <c r="C40" i="44"/>
  <c r="D32" i="44"/>
  <c r="D33" i="44"/>
  <c r="D34" i="44"/>
  <c r="D35" i="44"/>
  <c r="D36" i="44"/>
  <c r="D40" i="44"/>
  <c r="E32" i="44"/>
  <c r="E33" i="44"/>
  <c r="E34" i="44"/>
  <c r="E35" i="44"/>
  <c r="E36" i="44"/>
  <c r="E40" i="44"/>
  <c r="F32" i="44"/>
  <c r="F33" i="44"/>
  <c r="F34" i="44"/>
  <c r="F35" i="44"/>
  <c r="F36" i="44"/>
  <c r="F40" i="44"/>
  <c r="G32" i="44"/>
  <c r="G33" i="44"/>
  <c r="G34" i="44"/>
  <c r="G35" i="44"/>
  <c r="G36" i="44"/>
  <c r="G40" i="44"/>
  <c r="H32" i="44"/>
  <c r="H33" i="44"/>
  <c r="H34" i="44"/>
  <c r="H35" i="44"/>
  <c r="H36" i="44"/>
  <c r="H40" i="44"/>
  <c r="I32" i="44"/>
  <c r="I33" i="44"/>
  <c r="I34" i="44"/>
  <c r="I35" i="44"/>
  <c r="I36" i="44"/>
  <c r="I40" i="44"/>
  <c r="K32" i="44"/>
  <c r="K33" i="44"/>
  <c r="K34" i="44"/>
  <c r="K35" i="44"/>
  <c r="K36" i="44"/>
  <c r="K40" i="44"/>
  <c r="L32" i="44"/>
  <c r="L33" i="44"/>
  <c r="L34" i="44"/>
  <c r="L35" i="44"/>
  <c r="L36" i="44"/>
  <c r="L40" i="44"/>
  <c r="P40" i="44"/>
  <c r="T42" i="44"/>
  <c r="P36" i="44"/>
  <c r="T43" i="44"/>
  <c r="P34" i="44"/>
  <c r="T44" i="44"/>
  <c r="P32" i="44"/>
  <c r="T45" i="44"/>
  <c r="P33" i="44"/>
  <c r="T46" i="44"/>
  <c r="P35" i="44"/>
  <c r="T47" i="44"/>
  <c r="T48" i="44"/>
  <c r="B39" i="52"/>
  <c r="C39" i="52"/>
  <c r="D39" i="52"/>
  <c r="E39" i="52"/>
  <c r="F39" i="52"/>
  <c r="G39" i="52"/>
  <c r="H39" i="52"/>
  <c r="I39" i="52"/>
  <c r="K39" i="52"/>
  <c r="L39" i="52"/>
  <c r="P39" i="52"/>
  <c r="B38" i="52"/>
  <c r="C38" i="52"/>
  <c r="D38" i="52"/>
  <c r="E38" i="52"/>
  <c r="F38" i="52"/>
  <c r="G38" i="52"/>
  <c r="H38" i="52"/>
  <c r="K38" i="52"/>
  <c r="L38" i="52"/>
  <c r="P38" i="52"/>
  <c r="B37" i="52"/>
  <c r="C37" i="52"/>
  <c r="D37" i="52"/>
  <c r="E37" i="52"/>
  <c r="F37" i="52"/>
  <c r="G37" i="52"/>
  <c r="H37" i="52"/>
  <c r="K37" i="52"/>
  <c r="L37" i="52"/>
  <c r="P37" i="52"/>
  <c r="P42" i="52"/>
  <c r="B32" i="52"/>
  <c r="B33" i="52"/>
  <c r="B34" i="52"/>
  <c r="B35" i="52"/>
  <c r="B36" i="52"/>
  <c r="B40" i="52"/>
  <c r="C32" i="52"/>
  <c r="C33" i="52"/>
  <c r="C34" i="52"/>
  <c r="C35" i="52"/>
  <c r="C36" i="52"/>
  <c r="C40" i="52"/>
  <c r="D32" i="52"/>
  <c r="D33" i="52"/>
  <c r="D34" i="52"/>
  <c r="D35" i="52"/>
  <c r="D36" i="52"/>
  <c r="D40" i="52"/>
  <c r="E32" i="52"/>
  <c r="E33" i="52"/>
  <c r="E34" i="52"/>
  <c r="E35" i="52"/>
  <c r="E36" i="52"/>
  <c r="E40" i="52"/>
  <c r="F32" i="52"/>
  <c r="F33" i="52"/>
  <c r="F34" i="52"/>
  <c r="F35" i="52"/>
  <c r="F36" i="52"/>
  <c r="F40" i="52"/>
  <c r="G32" i="52"/>
  <c r="G33" i="52"/>
  <c r="G34" i="52"/>
  <c r="G35" i="52"/>
  <c r="G36" i="52"/>
  <c r="G40" i="52"/>
  <c r="H32" i="52"/>
  <c r="H33" i="52"/>
  <c r="H34" i="52"/>
  <c r="H35" i="52"/>
  <c r="H36" i="52"/>
  <c r="H40" i="52"/>
  <c r="I32" i="52"/>
  <c r="I33" i="52"/>
  <c r="I34" i="52"/>
  <c r="I35" i="52"/>
  <c r="I36" i="52"/>
  <c r="I40" i="52"/>
  <c r="K32" i="52"/>
  <c r="K33" i="52"/>
  <c r="K34" i="52"/>
  <c r="K35" i="52"/>
  <c r="K36" i="52"/>
  <c r="K40" i="52"/>
  <c r="L32" i="52"/>
  <c r="L33" i="52"/>
  <c r="L34" i="52"/>
  <c r="L35" i="52"/>
  <c r="L36" i="52"/>
  <c r="L40" i="52"/>
  <c r="P40" i="52"/>
  <c r="T42" i="52"/>
  <c r="P36" i="52"/>
  <c r="T43" i="52"/>
  <c r="P34" i="52"/>
  <c r="T44" i="52"/>
  <c r="P32" i="52"/>
  <c r="T45" i="52"/>
  <c r="P33" i="52"/>
  <c r="T46" i="52"/>
  <c r="P35" i="52"/>
  <c r="T47" i="52"/>
  <c r="T48" i="52"/>
  <c r="B39" i="53"/>
  <c r="C39" i="53"/>
  <c r="D39" i="53"/>
  <c r="E39" i="53"/>
  <c r="F39" i="53"/>
  <c r="G39" i="53"/>
  <c r="H39" i="53"/>
  <c r="I39" i="53"/>
  <c r="K39" i="53"/>
  <c r="L39" i="53"/>
  <c r="P39" i="53"/>
  <c r="B38" i="53"/>
  <c r="C38" i="53"/>
  <c r="D38" i="53"/>
  <c r="E38" i="53"/>
  <c r="F38" i="53"/>
  <c r="G38" i="53"/>
  <c r="H38" i="53"/>
  <c r="K38" i="53"/>
  <c r="L38" i="53"/>
  <c r="P38" i="53"/>
  <c r="B37" i="53"/>
  <c r="C37" i="53"/>
  <c r="D37" i="53"/>
  <c r="E37" i="53"/>
  <c r="F37" i="53"/>
  <c r="G37" i="53"/>
  <c r="H37" i="53"/>
  <c r="K37" i="53"/>
  <c r="L37" i="53"/>
  <c r="P37" i="53"/>
  <c r="P42" i="53"/>
  <c r="B32" i="53"/>
  <c r="B33" i="53"/>
  <c r="B34" i="53"/>
  <c r="B35" i="53"/>
  <c r="B36" i="53"/>
  <c r="B40" i="53"/>
  <c r="C32" i="53"/>
  <c r="C33" i="53"/>
  <c r="C34" i="53"/>
  <c r="C35" i="53"/>
  <c r="C36" i="53"/>
  <c r="C40" i="53"/>
  <c r="D32" i="53"/>
  <c r="D33" i="53"/>
  <c r="D34" i="53"/>
  <c r="D35" i="53"/>
  <c r="D36" i="53"/>
  <c r="D40" i="53"/>
  <c r="E32" i="53"/>
  <c r="E33" i="53"/>
  <c r="E34" i="53"/>
  <c r="E35" i="53"/>
  <c r="E36" i="53"/>
  <c r="E40" i="53"/>
  <c r="F32" i="53"/>
  <c r="F33" i="53"/>
  <c r="F34" i="53"/>
  <c r="F35" i="53"/>
  <c r="F36" i="53"/>
  <c r="F40" i="53"/>
  <c r="G32" i="53"/>
  <c r="G33" i="53"/>
  <c r="G34" i="53"/>
  <c r="G35" i="53"/>
  <c r="G36" i="53"/>
  <c r="G40" i="53"/>
  <c r="H32" i="53"/>
  <c r="H33" i="53"/>
  <c r="H34" i="53"/>
  <c r="H35" i="53"/>
  <c r="H36" i="53"/>
  <c r="H40" i="53"/>
  <c r="I32" i="53"/>
  <c r="I33" i="53"/>
  <c r="I34" i="53"/>
  <c r="I35" i="53"/>
  <c r="I36" i="53"/>
  <c r="I40" i="53"/>
  <c r="K32" i="53"/>
  <c r="K33" i="53"/>
  <c r="K34" i="53"/>
  <c r="K35" i="53"/>
  <c r="K36" i="53"/>
  <c r="K40" i="53"/>
  <c r="L32" i="53"/>
  <c r="L33" i="53"/>
  <c r="L34" i="53"/>
  <c r="L35" i="53"/>
  <c r="L36" i="53"/>
  <c r="L40" i="53"/>
  <c r="P40" i="53"/>
  <c r="T42" i="53"/>
  <c r="P36" i="53"/>
  <c r="T43" i="53"/>
  <c r="P34" i="53"/>
  <c r="T44" i="53"/>
  <c r="P32" i="53"/>
  <c r="T45" i="53"/>
  <c r="P33" i="53"/>
  <c r="T46" i="53"/>
  <c r="P35" i="53"/>
  <c r="T47" i="53"/>
  <c r="T48" i="53"/>
  <c r="B39" i="54"/>
  <c r="C39" i="54"/>
  <c r="D39" i="54"/>
  <c r="E39" i="54"/>
  <c r="F39" i="54"/>
  <c r="G39" i="54"/>
  <c r="H39" i="54"/>
  <c r="I39" i="54"/>
  <c r="K39" i="54"/>
  <c r="L39" i="54"/>
  <c r="P39" i="54"/>
  <c r="B38" i="54"/>
  <c r="C38" i="54"/>
  <c r="D38" i="54"/>
  <c r="E38" i="54"/>
  <c r="F38" i="54"/>
  <c r="G38" i="54"/>
  <c r="H38" i="54"/>
  <c r="K38" i="54"/>
  <c r="L38" i="54"/>
  <c r="P38" i="54"/>
  <c r="B37" i="54"/>
  <c r="C37" i="54"/>
  <c r="D37" i="54"/>
  <c r="E37" i="54"/>
  <c r="F37" i="54"/>
  <c r="G37" i="54"/>
  <c r="H37" i="54"/>
  <c r="K37" i="54"/>
  <c r="L37" i="54"/>
  <c r="P37" i="54"/>
  <c r="P42" i="54"/>
  <c r="B32" i="54"/>
  <c r="B33" i="54"/>
  <c r="B34" i="54"/>
  <c r="B35" i="54"/>
  <c r="B36" i="54"/>
  <c r="B40" i="54"/>
  <c r="C32" i="54"/>
  <c r="C33" i="54"/>
  <c r="C34" i="54"/>
  <c r="C35" i="54"/>
  <c r="C36" i="54"/>
  <c r="C40" i="54"/>
  <c r="D32" i="54"/>
  <c r="D33" i="54"/>
  <c r="D34" i="54"/>
  <c r="D35" i="54"/>
  <c r="D36" i="54"/>
  <c r="D40" i="54"/>
  <c r="E32" i="54"/>
  <c r="E33" i="54"/>
  <c r="E34" i="54"/>
  <c r="E35" i="54"/>
  <c r="E36" i="54"/>
  <c r="E40" i="54"/>
  <c r="F32" i="54"/>
  <c r="F33" i="54"/>
  <c r="F34" i="54"/>
  <c r="F35" i="54"/>
  <c r="F36" i="54"/>
  <c r="F40" i="54"/>
  <c r="G32" i="54"/>
  <c r="G33" i="54"/>
  <c r="G34" i="54"/>
  <c r="G35" i="54"/>
  <c r="G36" i="54"/>
  <c r="G40" i="54"/>
  <c r="H32" i="54"/>
  <c r="H33" i="54"/>
  <c r="H34" i="54"/>
  <c r="H35" i="54"/>
  <c r="H36" i="54"/>
  <c r="H40" i="54"/>
  <c r="I32" i="54"/>
  <c r="I33" i="54"/>
  <c r="I34" i="54"/>
  <c r="I35" i="54"/>
  <c r="I36" i="54"/>
  <c r="I40" i="54"/>
  <c r="K32" i="54"/>
  <c r="K33" i="54"/>
  <c r="K34" i="54"/>
  <c r="K35" i="54"/>
  <c r="K36" i="54"/>
  <c r="K40" i="54"/>
  <c r="L32" i="54"/>
  <c r="L33" i="54"/>
  <c r="L34" i="54"/>
  <c r="L35" i="54"/>
  <c r="L36" i="54"/>
  <c r="L40" i="54"/>
  <c r="P40" i="54"/>
  <c r="T42" i="54"/>
  <c r="P36" i="54"/>
  <c r="T43" i="54"/>
  <c r="P34" i="54"/>
  <c r="T44" i="54"/>
  <c r="P32" i="54"/>
  <c r="T45" i="54"/>
  <c r="P33" i="54"/>
  <c r="T46" i="54"/>
  <c r="P35" i="54"/>
  <c r="T47" i="54"/>
  <c r="T48" i="54"/>
  <c r="B39" i="45"/>
  <c r="C39" i="45"/>
  <c r="D39" i="45"/>
  <c r="E39" i="45"/>
  <c r="F39" i="45"/>
  <c r="G39" i="45"/>
  <c r="H39" i="45"/>
  <c r="I39" i="45"/>
  <c r="K39" i="45"/>
  <c r="L39" i="45"/>
  <c r="P39" i="45"/>
  <c r="B38" i="45"/>
  <c r="C38" i="45"/>
  <c r="D38" i="45"/>
  <c r="E38" i="45"/>
  <c r="F38" i="45"/>
  <c r="G38" i="45"/>
  <c r="H38" i="45"/>
  <c r="K38" i="45"/>
  <c r="L38" i="45"/>
  <c r="P38" i="45"/>
  <c r="B37" i="45"/>
  <c r="C37" i="45"/>
  <c r="D37" i="45"/>
  <c r="E37" i="45"/>
  <c r="F37" i="45"/>
  <c r="G37" i="45"/>
  <c r="H37" i="45"/>
  <c r="K37" i="45"/>
  <c r="L37" i="45"/>
  <c r="P37" i="45"/>
  <c r="P42" i="45"/>
  <c r="B32" i="45"/>
  <c r="B33" i="45"/>
  <c r="B34" i="45"/>
  <c r="B35" i="45"/>
  <c r="B36" i="45"/>
  <c r="B40" i="45"/>
  <c r="C32" i="45"/>
  <c r="C33" i="45"/>
  <c r="C34" i="45"/>
  <c r="C35" i="45"/>
  <c r="C36" i="45"/>
  <c r="C40" i="45"/>
  <c r="D32" i="45"/>
  <c r="D33" i="45"/>
  <c r="D34" i="45"/>
  <c r="D35" i="45"/>
  <c r="D36" i="45"/>
  <c r="D40" i="45"/>
  <c r="E32" i="45"/>
  <c r="E33" i="45"/>
  <c r="E34" i="45"/>
  <c r="E35" i="45"/>
  <c r="E36" i="45"/>
  <c r="E40" i="45"/>
  <c r="F32" i="45"/>
  <c r="F33" i="45"/>
  <c r="F34" i="45"/>
  <c r="F35" i="45"/>
  <c r="F36" i="45"/>
  <c r="F40" i="45"/>
  <c r="G32" i="45"/>
  <c r="G33" i="45"/>
  <c r="G34" i="45"/>
  <c r="G35" i="45"/>
  <c r="G36" i="45"/>
  <c r="G40" i="45"/>
  <c r="H32" i="45"/>
  <c r="H33" i="45"/>
  <c r="H34" i="45"/>
  <c r="H35" i="45"/>
  <c r="H36" i="45"/>
  <c r="H40" i="45"/>
  <c r="I32" i="45"/>
  <c r="I33" i="45"/>
  <c r="I34" i="45"/>
  <c r="I35" i="45"/>
  <c r="I36" i="45"/>
  <c r="I40" i="45"/>
  <c r="K32" i="45"/>
  <c r="K33" i="45"/>
  <c r="K34" i="45"/>
  <c r="K35" i="45"/>
  <c r="K36" i="45"/>
  <c r="K40" i="45"/>
  <c r="L32" i="45"/>
  <c r="L33" i="45"/>
  <c r="L34" i="45"/>
  <c r="L35" i="45"/>
  <c r="L36" i="45"/>
  <c r="L40" i="45"/>
  <c r="P40" i="45"/>
  <c r="T42" i="45"/>
  <c r="P36" i="45"/>
  <c r="T43" i="45"/>
  <c r="P34" i="45"/>
  <c r="T44" i="45"/>
  <c r="P32" i="45"/>
  <c r="T45" i="45"/>
  <c r="P33" i="45"/>
  <c r="T46" i="45"/>
  <c r="P35" i="45"/>
  <c r="T47" i="45"/>
  <c r="T48" i="45"/>
  <c r="B39" i="46"/>
  <c r="C39" i="46"/>
  <c r="D39" i="46"/>
  <c r="E39" i="46"/>
  <c r="F39" i="46"/>
  <c r="G39" i="46"/>
  <c r="H39" i="46"/>
  <c r="I39" i="46"/>
  <c r="K39" i="46"/>
  <c r="L39" i="46"/>
  <c r="P39" i="46"/>
  <c r="B38" i="46"/>
  <c r="C38" i="46"/>
  <c r="D38" i="46"/>
  <c r="E38" i="46"/>
  <c r="F38" i="46"/>
  <c r="G38" i="46"/>
  <c r="H38" i="46"/>
  <c r="K38" i="46"/>
  <c r="L38" i="46"/>
  <c r="P38" i="46"/>
  <c r="B37" i="46"/>
  <c r="C37" i="46"/>
  <c r="D37" i="46"/>
  <c r="E37" i="46"/>
  <c r="F37" i="46"/>
  <c r="G37" i="46"/>
  <c r="H37" i="46"/>
  <c r="K37" i="46"/>
  <c r="L37" i="46"/>
  <c r="P37" i="46"/>
  <c r="P42" i="46"/>
  <c r="B32" i="46"/>
  <c r="B33" i="46"/>
  <c r="B34" i="46"/>
  <c r="B35" i="46"/>
  <c r="B36" i="46"/>
  <c r="B40" i="46"/>
  <c r="C32" i="46"/>
  <c r="C33" i="46"/>
  <c r="C34" i="46"/>
  <c r="C35" i="46"/>
  <c r="C36" i="46"/>
  <c r="C40" i="46"/>
  <c r="D32" i="46"/>
  <c r="D33" i="46"/>
  <c r="D34" i="46"/>
  <c r="D35" i="46"/>
  <c r="D36" i="46"/>
  <c r="D40" i="46"/>
  <c r="E32" i="46"/>
  <c r="E33" i="46"/>
  <c r="E34" i="46"/>
  <c r="E35" i="46"/>
  <c r="E36" i="46"/>
  <c r="E40" i="46"/>
  <c r="F32" i="46"/>
  <c r="F33" i="46"/>
  <c r="F34" i="46"/>
  <c r="F35" i="46"/>
  <c r="F36" i="46"/>
  <c r="F40" i="46"/>
  <c r="G32" i="46"/>
  <c r="G33" i="46"/>
  <c r="G34" i="46"/>
  <c r="G35" i="46"/>
  <c r="G36" i="46"/>
  <c r="G40" i="46"/>
  <c r="H32" i="46"/>
  <c r="H33" i="46"/>
  <c r="H34" i="46"/>
  <c r="H35" i="46"/>
  <c r="H36" i="46"/>
  <c r="H40" i="46"/>
  <c r="I32" i="46"/>
  <c r="I33" i="46"/>
  <c r="I34" i="46"/>
  <c r="I35" i="46"/>
  <c r="I36" i="46"/>
  <c r="I40" i="46"/>
  <c r="K32" i="46"/>
  <c r="K33" i="46"/>
  <c r="K34" i="46"/>
  <c r="K35" i="46"/>
  <c r="K36" i="46"/>
  <c r="K40" i="46"/>
  <c r="L32" i="46"/>
  <c r="L33" i="46"/>
  <c r="L34" i="46"/>
  <c r="L35" i="46"/>
  <c r="L36" i="46"/>
  <c r="L40" i="46"/>
  <c r="P40" i="46"/>
  <c r="T42" i="46"/>
  <c r="P36" i="46"/>
  <c r="T43" i="46"/>
  <c r="P34" i="46"/>
  <c r="T44" i="46"/>
  <c r="P32" i="46"/>
  <c r="T45" i="46"/>
  <c r="P33" i="46"/>
  <c r="T46" i="46"/>
  <c r="P35" i="46"/>
  <c r="T47" i="46"/>
  <c r="T48" i="46"/>
  <c r="B39" i="47"/>
  <c r="C39" i="47"/>
  <c r="D39" i="47"/>
  <c r="E39" i="47"/>
  <c r="F39" i="47"/>
  <c r="G39" i="47"/>
  <c r="H39" i="47"/>
  <c r="I39" i="47"/>
  <c r="K39" i="47"/>
  <c r="L39" i="47"/>
  <c r="P39" i="47"/>
  <c r="B38" i="47"/>
  <c r="C38" i="47"/>
  <c r="D38" i="47"/>
  <c r="E38" i="47"/>
  <c r="F38" i="47"/>
  <c r="G38" i="47"/>
  <c r="H38" i="47"/>
  <c r="K38" i="47"/>
  <c r="L38" i="47"/>
  <c r="P38" i="47"/>
  <c r="B37" i="47"/>
  <c r="C37" i="47"/>
  <c r="D37" i="47"/>
  <c r="E37" i="47"/>
  <c r="F37" i="47"/>
  <c r="G37" i="47"/>
  <c r="H37" i="47"/>
  <c r="K37" i="47"/>
  <c r="L37" i="47"/>
  <c r="P37" i="47"/>
  <c r="P42" i="47"/>
  <c r="B32" i="47"/>
  <c r="B33" i="47"/>
  <c r="B34" i="47"/>
  <c r="B35" i="47"/>
  <c r="B36" i="47"/>
  <c r="B40" i="47"/>
  <c r="C32" i="47"/>
  <c r="C33" i="47"/>
  <c r="C34" i="47"/>
  <c r="C35" i="47"/>
  <c r="C36" i="47"/>
  <c r="C40" i="47"/>
  <c r="D32" i="47"/>
  <c r="D33" i="47"/>
  <c r="D34" i="47"/>
  <c r="D35" i="47"/>
  <c r="D36" i="47"/>
  <c r="D40" i="47"/>
  <c r="E32" i="47"/>
  <c r="E33" i="47"/>
  <c r="E34" i="47"/>
  <c r="E35" i="47"/>
  <c r="E36" i="47"/>
  <c r="E40" i="47"/>
  <c r="F32" i="47"/>
  <c r="F33" i="47"/>
  <c r="F34" i="47"/>
  <c r="F35" i="47"/>
  <c r="F36" i="47"/>
  <c r="F40" i="47"/>
  <c r="G32" i="47"/>
  <c r="G33" i="47"/>
  <c r="G34" i="47"/>
  <c r="G35" i="47"/>
  <c r="G36" i="47"/>
  <c r="G40" i="47"/>
  <c r="H32" i="47"/>
  <c r="H33" i="47"/>
  <c r="H34" i="47"/>
  <c r="H35" i="47"/>
  <c r="H36" i="47"/>
  <c r="H40" i="47"/>
  <c r="I32" i="47"/>
  <c r="I33" i="47"/>
  <c r="I34" i="47"/>
  <c r="I35" i="47"/>
  <c r="I36" i="47"/>
  <c r="I40" i="47"/>
  <c r="K32" i="47"/>
  <c r="K33" i="47"/>
  <c r="K34" i="47"/>
  <c r="K35" i="47"/>
  <c r="K36" i="47"/>
  <c r="K40" i="47"/>
  <c r="L32" i="47"/>
  <c r="L33" i="47"/>
  <c r="L34" i="47"/>
  <c r="L35" i="47"/>
  <c r="L36" i="47"/>
  <c r="L40" i="47"/>
  <c r="P40" i="47"/>
  <c r="T42" i="47"/>
  <c r="P36" i="47"/>
  <c r="T43" i="47"/>
  <c r="P34" i="47"/>
  <c r="T44" i="47"/>
  <c r="P32" i="47"/>
  <c r="T45" i="47"/>
  <c r="P33" i="47"/>
  <c r="T46" i="47"/>
  <c r="P35" i="47"/>
  <c r="T47" i="47"/>
  <c r="T48" i="47"/>
  <c r="B39" i="48"/>
  <c r="C39" i="48"/>
  <c r="D39" i="48"/>
  <c r="E39" i="48"/>
  <c r="F39" i="48"/>
  <c r="G39" i="48"/>
  <c r="H39" i="48"/>
  <c r="I39" i="48"/>
  <c r="K39" i="48"/>
  <c r="L39" i="48"/>
  <c r="P39" i="48"/>
  <c r="B38" i="48"/>
  <c r="C38" i="48"/>
  <c r="D38" i="48"/>
  <c r="E38" i="48"/>
  <c r="F38" i="48"/>
  <c r="G38" i="48"/>
  <c r="H38" i="48"/>
  <c r="K38" i="48"/>
  <c r="L38" i="48"/>
  <c r="P38" i="48"/>
  <c r="B37" i="48"/>
  <c r="C37" i="48"/>
  <c r="D37" i="48"/>
  <c r="E37" i="48"/>
  <c r="F37" i="48"/>
  <c r="G37" i="48"/>
  <c r="H37" i="48"/>
  <c r="K37" i="48"/>
  <c r="L37" i="48"/>
  <c r="P37" i="48"/>
  <c r="P42" i="48"/>
  <c r="B32" i="48"/>
  <c r="B33" i="48"/>
  <c r="B34" i="48"/>
  <c r="B35" i="48"/>
  <c r="B36" i="48"/>
  <c r="B40" i="48"/>
  <c r="C32" i="48"/>
  <c r="C33" i="48"/>
  <c r="C34" i="48"/>
  <c r="C35" i="48"/>
  <c r="C36" i="48"/>
  <c r="C40" i="48"/>
  <c r="D32" i="48"/>
  <c r="D33" i="48"/>
  <c r="D34" i="48"/>
  <c r="D35" i="48"/>
  <c r="D36" i="48"/>
  <c r="D40" i="48"/>
  <c r="E32" i="48"/>
  <c r="E33" i="48"/>
  <c r="E34" i="48"/>
  <c r="E35" i="48"/>
  <c r="E36" i="48"/>
  <c r="E40" i="48"/>
  <c r="F32" i="48"/>
  <c r="F33" i="48"/>
  <c r="F34" i="48"/>
  <c r="F35" i="48"/>
  <c r="F36" i="48"/>
  <c r="F40" i="48"/>
  <c r="G32" i="48"/>
  <c r="G33" i="48"/>
  <c r="G34" i="48"/>
  <c r="G35" i="48"/>
  <c r="G36" i="48"/>
  <c r="G40" i="48"/>
  <c r="H32" i="48"/>
  <c r="H33" i="48"/>
  <c r="H34" i="48"/>
  <c r="H35" i="48"/>
  <c r="H36" i="48"/>
  <c r="H40" i="48"/>
  <c r="I32" i="48"/>
  <c r="I33" i="48"/>
  <c r="I34" i="48"/>
  <c r="I35" i="48"/>
  <c r="I36" i="48"/>
  <c r="I40" i="48"/>
  <c r="K32" i="48"/>
  <c r="K33" i="48"/>
  <c r="K34" i="48"/>
  <c r="K35" i="48"/>
  <c r="K36" i="48"/>
  <c r="K40" i="48"/>
  <c r="L32" i="48"/>
  <c r="L33" i="48"/>
  <c r="L34" i="48"/>
  <c r="L35" i="48"/>
  <c r="L36" i="48"/>
  <c r="L40" i="48"/>
  <c r="P40" i="48"/>
  <c r="T42" i="48"/>
  <c r="P36" i="48"/>
  <c r="T43" i="48"/>
  <c r="P34" i="48"/>
  <c r="T44" i="48"/>
  <c r="P32" i="48"/>
  <c r="T45" i="48"/>
  <c r="P33" i="48"/>
  <c r="T46" i="48"/>
  <c r="P35" i="48"/>
  <c r="T47" i="48"/>
  <c r="T48" i="48"/>
  <c r="B39" i="49"/>
  <c r="C39" i="49"/>
  <c r="D39" i="49"/>
  <c r="E39" i="49"/>
  <c r="F39" i="49"/>
  <c r="G39" i="49"/>
  <c r="H39" i="49"/>
  <c r="I39" i="49"/>
  <c r="K39" i="49"/>
  <c r="L39" i="49"/>
  <c r="P39" i="49"/>
  <c r="B38" i="49"/>
  <c r="C38" i="49"/>
  <c r="D38" i="49"/>
  <c r="E38" i="49"/>
  <c r="F38" i="49"/>
  <c r="G38" i="49"/>
  <c r="H38" i="49"/>
  <c r="K38" i="49"/>
  <c r="L38" i="49"/>
  <c r="P38" i="49"/>
  <c r="B37" i="49"/>
  <c r="C37" i="49"/>
  <c r="D37" i="49"/>
  <c r="E37" i="49"/>
  <c r="F37" i="49"/>
  <c r="G37" i="49"/>
  <c r="H37" i="49"/>
  <c r="K37" i="49"/>
  <c r="L37" i="49"/>
  <c r="P37" i="49"/>
  <c r="P42" i="49"/>
  <c r="B32" i="49"/>
  <c r="B33" i="49"/>
  <c r="B34" i="49"/>
  <c r="B35" i="49"/>
  <c r="B36" i="49"/>
  <c r="B40" i="49"/>
  <c r="C32" i="49"/>
  <c r="C33" i="49"/>
  <c r="C34" i="49"/>
  <c r="C35" i="49"/>
  <c r="C36" i="49"/>
  <c r="C40" i="49"/>
  <c r="D32" i="49"/>
  <c r="D33" i="49"/>
  <c r="D34" i="49"/>
  <c r="D35" i="49"/>
  <c r="D36" i="49"/>
  <c r="D40" i="49"/>
  <c r="E32" i="49"/>
  <c r="E33" i="49"/>
  <c r="E34" i="49"/>
  <c r="E35" i="49"/>
  <c r="E36" i="49"/>
  <c r="E40" i="49"/>
  <c r="F32" i="49"/>
  <c r="F33" i="49"/>
  <c r="F34" i="49"/>
  <c r="F35" i="49"/>
  <c r="F36" i="49"/>
  <c r="F40" i="49"/>
  <c r="G32" i="49"/>
  <c r="G33" i="49"/>
  <c r="G34" i="49"/>
  <c r="G35" i="49"/>
  <c r="G36" i="49"/>
  <c r="G40" i="49"/>
  <c r="H32" i="49"/>
  <c r="H33" i="49"/>
  <c r="H34" i="49"/>
  <c r="H35" i="49"/>
  <c r="H36" i="49"/>
  <c r="H40" i="49"/>
  <c r="I32" i="49"/>
  <c r="I33" i="49"/>
  <c r="I34" i="49"/>
  <c r="I35" i="49"/>
  <c r="I36" i="49"/>
  <c r="I40" i="49"/>
  <c r="K32" i="49"/>
  <c r="K33" i="49"/>
  <c r="K34" i="49"/>
  <c r="K35" i="49"/>
  <c r="K36" i="49"/>
  <c r="K40" i="49"/>
  <c r="L32" i="49"/>
  <c r="L33" i="49"/>
  <c r="L34" i="49"/>
  <c r="L35" i="49"/>
  <c r="L36" i="49"/>
  <c r="L40" i="49"/>
  <c r="P40" i="49"/>
  <c r="T42" i="49"/>
  <c r="P36" i="49"/>
  <c r="T43" i="49"/>
  <c r="P34" i="49"/>
  <c r="T44" i="49"/>
  <c r="P32" i="49"/>
  <c r="T45" i="49"/>
  <c r="P33" i="49"/>
  <c r="T46" i="49"/>
  <c r="P35" i="49"/>
  <c r="T47" i="49"/>
  <c r="T48" i="49"/>
  <c r="B39" i="64"/>
  <c r="C39" i="64"/>
  <c r="D39" i="64"/>
  <c r="E39" i="64"/>
  <c r="F39" i="64"/>
  <c r="G39" i="64"/>
  <c r="H39" i="64"/>
  <c r="I39" i="64"/>
  <c r="K39" i="64"/>
  <c r="L39" i="64"/>
  <c r="P39" i="64"/>
  <c r="B38" i="64"/>
  <c r="C38" i="64"/>
  <c r="D38" i="64"/>
  <c r="E38" i="64"/>
  <c r="G38" i="64"/>
  <c r="H38" i="64"/>
  <c r="K38" i="64"/>
  <c r="L38" i="64"/>
  <c r="P38" i="64"/>
  <c r="B37" i="64"/>
  <c r="C37" i="64"/>
  <c r="D37" i="64"/>
  <c r="E37" i="64"/>
  <c r="G37" i="64"/>
  <c r="H37" i="64"/>
  <c r="K37" i="64"/>
  <c r="L37" i="64"/>
  <c r="P37" i="64"/>
  <c r="P42" i="64"/>
  <c r="B32" i="64"/>
  <c r="B33" i="64"/>
  <c r="B34" i="64"/>
  <c r="B35" i="64"/>
  <c r="B36" i="64"/>
  <c r="B40" i="64"/>
  <c r="C32" i="64"/>
  <c r="C33" i="64"/>
  <c r="C34" i="64"/>
  <c r="C35" i="64"/>
  <c r="C36" i="64"/>
  <c r="C40" i="64"/>
  <c r="D32" i="64"/>
  <c r="D33" i="64"/>
  <c r="D34" i="64"/>
  <c r="D35" i="64"/>
  <c r="D36" i="64"/>
  <c r="D40" i="64"/>
  <c r="E32" i="64"/>
  <c r="E33" i="64"/>
  <c r="E34" i="64"/>
  <c r="E35" i="64"/>
  <c r="E36" i="64"/>
  <c r="E40" i="64"/>
  <c r="F32" i="64"/>
  <c r="F33" i="64"/>
  <c r="F34" i="64"/>
  <c r="F35" i="64"/>
  <c r="F36" i="64"/>
  <c r="F40" i="64"/>
  <c r="G32" i="64"/>
  <c r="G33" i="64"/>
  <c r="G34" i="64"/>
  <c r="G35" i="64"/>
  <c r="G36" i="64"/>
  <c r="G40" i="64"/>
  <c r="H32" i="64"/>
  <c r="H33" i="64"/>
  <c r="H34" i="64"/>
  <c r="H35" i="64"/>
  <c r="H36" i="64"/>
  <c r="H40" i="64"/>
  <c r="I32" i="64"/>
  <c r="I33" i="64"/>
  <c r="I34" i="64"/>
  <c r="I35" i="64"/>
  <c r="I36" i="64"/>
  <c r="I40" i="64"/>
  <c r="K32" i="64"/>
  <c r="K33" i="64"/>
  <c r="K34" i="64"/>
  <c r="K35" i="64"/>
  <c r="K36" i="64"/>
  <c r="K40" i="64"/>
  <c r="L32" i="64"/>
  <c r="L33" i="64"/>
  <c r="L34" i="64"/>
  <c r="L35" i="64"/>
  <c r="L36" i="64"/>
  <c r="L40" i="64"/>
  <c r="P40" i="64"/>
  <c r="T42" i="64"/>
  <c r="P36" i="64"/>
  <c r="T43" i="64"/>
  <c r="P34" i="64"/>
  <c r="T44" i="64"/>
  <c r="P32" i="64"/>
  <c r="T45" i="64"/>
  <c r="P33" i="64"/>
  <c r="T46" i="64"/>
  <c r="P35" i="64"/>
  <c r="T47" i="64"/>
  <c r="T48" i="64"/>
  <c r="B39" i="63"/>
  <c r="C39" i="63"/>
  <c r="D39" i="63"/>
  <c r="E39" i="63"/>
  <c r="F39" i="63"/>
  <c r="G39" i="63"/>
  <c r="H39" i="63"/>
  <c r="I39" i="63"/>
  <c r="K39" i="63"/>
  <c r="L39" i="63"/>
  <c r="P39" i="63"/>
  <c r="B38" i="63"/>
  <c r="C38" i="63"/>
  <c r="D38" i="63"/>
  <c r="E38" i="63"/>
  <c r="G38" i="63"/>
  <c r="H38" i="63"/>
  <c r="K38" i="63"/>
  <c r="L38" i="63"/>
  <c r="P38" i="63"/>
  <c r="B37" i="63"/>
  <c r="C37" i="63"/>
  <c r="D37" i="63"/>
  <c r="E37" i="63"/>
  <c r="G37" i="63"/>
  <c r="H37" i="63"/>
  <c r="K37" i="63"/>
  <c r="L37" i="63"/>
  <c r="P37" i="63"/>
  <c r="P42" i="63"/>
  <c r="B32" i="63"/>
  <c r="B33" i="63"/>
  <c r="B34" i="63"/>
  <c r="B35" i="63"/>
  <c r="B36" i="63"/>
  <c r="B40" i="63"/>
  <c r="C32" i="63"/>
  <c r="C33" i="63"/>
  <c r="C34" i="63"/>
  <c r="C35" i="63"/>
  <c r="C36" i="63"/>
  <c r="C40" i="63"/>
  <c r="D32" i="63"/>
  <c r="D33" i="63"/>
  <c r="D34" i="63"/>
  <c r="D35" i="63"/>
  <c r="D36" i="63"/>
  <c r="D40" i="63"/>
  <c r="E32" i="63"/>
  <c r="E33" i="63"/>
  <c r="E34" i="63"/>
  <c r="E35" i="63"/>
  <c r="E36" i="63"/>
  <c r="E40" i="63"/>
  <c r="F32" i="63"/>
  <c r="F33" i="63"/>
  <c r="F34" i="63"/>
  <c r="F35" i="63"/>
  <c r="F36" i="63"/>
  <c r="F40" i="63"/>
  <c r="G32" i="63"/>
  <c r="G33" i="63"/>
  <c r="G34" i="63"/>
  <c r="G35" i="63"/>
  <c r="G36" i="63"/>
  <c r="G40" i="63"/>
  <c r="H32" i="63"/>
  <c r="H33" i="63"/>
  <c r="H34" i="63"/>
  <c r="H35" i="63"/>
  <c r="H36" i="63"/>
  <c r="H40" i="63"/>
  <c r="I32" i="63"/>
  <c r="I33" i="63"/>
  <c r="I34" i="63"/>
  <c r="I35" i="63"/>
  <c r="I36" i="63"/>
  <c r="I40" i="63"/>
  <c r="K32" i="63"/>
  <c r="K33" i="63"/>
  <c r="K34" i="63"/>
  <c r="K35" i="63"/>
  <c r="K36" i="63"/>
  <c r="K40" i="63"/>
  <c r="L32" i="63"/>
  <c r="L33" i="63"/>
  <c r="L34" i="63"/>
  <c r="L35" i="63"/>
  <c r="L36" i="63"/>
  <c r="L40" i="63"/>
  <c r="P40" i="63"/>
  <c r="T42" i="63"/>
  <c r="P36" i="63"/>
  <c r="T43" i="63"/>
  <c r="P34" i="63"/>
  <c r="T44" i="63"/>
  <c r="P32" i="63"/>
  <c r="T45" i="63"/>
  <c r="P33" i="63"/>
  <c r="T46" i="63"/>
  <c r="P35" i="63"/>
  <c r="T47" i="63"/>
  <c r="T48" i="63"/>
  <c r="B39" i="62"/>
  <c r="C39" i="62"/>
  <c r="D39" i="62"/>
  <c r="E39" i="62"/>
  <c r="F39" i="62"/>
  <c r="G39" i="62"/>
  <c r="H39" i="62"/>
  <c r="I39" i="62"/>
  <c r="K39" i="62"/>
  <c r="L39" i="62"/>
  <c r="P39" i="62"/>
  <c r="B38" i="62"/>
  <c r="C38" i="62"/>
  <c r="D38" i="62"/>
  <c r="E38" i="62"/>
  <c r="F38" i="62"/>
  <c r="G38" i="62"/>
  <c r="H38" i="62"/>
  <c r="K38" i="62"/>
  <c r="L38" i="62"/>
  <c r="P38" i="62"/>
  <c r="B37" i="62"/>
  <c r="C37" i="62"/>
  <c r="D37" i="62"/>
  <c r="E37" i="62"/>
  <c r="F37" i="62"/>
  <c r="G37" i="62"/>
  <c r="H37" i="62"/>
  <c r="K37" i="62"/>
  <c r="L37" i="62"/>
  <c r="P37" i="62"/>
  <c r="P42" i="62"/>
  <c r="B32" i="62"/>
  <c r="B33" i="62"/>
  <c r="B34" i="62"/>
  <c r="B35" i="62"/>
  <c r="B36" i="62"/>
  <c r="B40" i="62"/>
  <c r="C32" i="62"/>
  <c r="C33" i="62"/>
  <c r="C34" i="62"/>
  <c r="C35" i="62"/>
  <c r="C36" i="62"/>
  <c r="C40" i="62"/>
  <c r="D32" i="62"/>
  <c r="D33" i="62"/>
  <c r="D34" i="62"/>
  <c r="D35" i="62"/>
  <c r="D36" i="62"/>
  <c r="D40" i="62"/>
  <c r="E32" i="62"/>
  <c r="E33" i="62"/>
  <c r="E34" i="62"/>
  <c r="E35" i="62"/>
  <c r="E36" i="62"/>
  <c r="E40" i="62"/>
  <c r="F32" i="62"/>
  <c r="F33" i="62"/>
  <c r="F34" i="62"/>
  <c r="F35" i="62"/>
  <c r="F36" i="62"/>
  <c r="F40" i="62"/>
  <c r="G32" i="62"/>
  <c r="G33" i="62"/>
  <c r="G34" i="62"/>
  <c r="G35" i="62"/>
  <c r="G36" i="62"/>
  <c r="G40" i="62"/>
  <c r="H32" i="62"/>
  <c r="H33" i="62"/>
  <c r="H34" i="62"/>
  <c r="H35" i="62"/>
  <c r="H36" i="62"/>
  <c r="H40" i="62"/>
  <c r="I32" i="62"/>
  <c r="I33" i="62"/>
  <c r="I34" i="62"/>
  <c r="I35" i="62"/>
  <c r="I36" i="62"/>
  <c r="I40" i="62"/>
  <c r="K32" i="62"/>
  <c r="K33" i="62"/>
  <c r="K34" i="62"/>
  <c r="K35" i="62"/>
  <c r="K36" i="62"/>
  <c r="K40" i="62"/>
  <c r="L32" i="62"/>
  <c r="L33" i="62"/>
  <c r="L34" i="62"/>
  <c r="L35" i="62"/>
  <c r="L36" i="62"/>
  <c r="L40" i="62"/>
  <c r="P40" i="62"/>
  <c r="T42" i="62"/>
  <c r="P36" i="62"/>
  <c r="T43" i="62"/>
  <c r="P34" i="62"/>
  <c r="T44" i="62"/>
  <c r="P32" i="62"/>
  <c r="T45" i="62"/>
  <c r="P33" i="62"/>
  <c r="T46" i="62"/>
  <c r="P35" i="62"/>
  <c r="T47" i="62"/>
  <c r="T48" i="62"/>
  <c r="B39" i="61"/>
  <c r="C39" i="61"/>
  <c r="D39" i="61"/>
  <c r="E39" i="61"/>
  <c r="F39" i="61"/>
  <c r="G39" i="61"/>
  <c r="H39" i="61"/>
  <c r="I39" i="61"/>
  <c r="K39" i="61"/>
  <c r="L39" i="61"/>
  <c r="P39" i="61"/>
  <c r="B38" i="61"/>
  <c r="C38" i="61"/>
  <c r="D38" i="61"/>
  <c r="E38" i="61"/>
  <c r="F38" i="61"/>
  <c r="G38" i="61"/>
  <c r="H38" i="61"/>
  <c r="K38" i="61"/>
  <c r="L38" i="61"/>
  <c r="P38" i="61"/>
  <c r="B37" i="61"/>
  <c r="C37" i="61"/>
  <c r="D37" i="61"/>
  <c r="E37" i="61"/>
  <c r="F37" i="61"/>
  <c r="G37" i="61"/>
  <c r="H37" i="61"/>
  <c r="K37" i="61"/>
  <c r="L37" i="61"/>
  <c r="P37" i="61"/>
  <c r="P42" i="61"/>
  <c r="B32" i="61"/>
  <c r="B33" i="61"/>
  <c r="B34" i="61"/>
  <c r="B35" i="61"/>
  <c r="B36" i="61"/>
  <c r="B40" i="61"/>
  <c r="C32" i="61"/>
  <c r="C33" i="61"/>
  <c r="C34" i="61"/>
  <c r="C35" i="61"/>
  <c r="C36" i="61"/>
  <c r="C40" i="61"/>
  <c r="D32" i="61"/>
  <c r="D33" i="61"/>
  <c r="D34" i="61"/>
  <c r="D35" i="61"/>
  <c r="D36" i="61"/>
  <c r="D40" i="61"/>
  <c r="E32" i="61"/>
  <c r="E33" i="61"/>
  <c r="E34" i="61"/>
  <c r="E35" i="61"/>
  <c r="E36" i="61"/>
  <c r="E40" i="61"/>
  <c r="F32" i="61"/>
  <c r="F33" i="61"/>
  <c r="F34" i="61"/>
  <c r="F35" i="61"/>
  <c r="F36" i="61"/>
  <c r="F40" i="61"/>
  <c r="G32" i="61"/>
  <c r="G33" i="61"/>
  <c r="G34" i="61"/>
  <c r="G35" i="61"/>
  <c r="G36" i="61"/>
  <c r="G40" i="61"/>
  <c r="H32" i="61"/>
  <c r="H33" i="61"/>
  <c r="H34" i="61"/>
  <c r="H35" i="61"/>
  <c r="H36" i="61"/>
  <c r="H40" i="61"/>
  <c r="I32" i="61"/>
  <c r="I33" i="61"/>
  <c r="I34" i="61"/>
  <c r="I35" i="61"/>
  <c r="I36" i="61"/>
  <c r="I40" i="61"/>
  <c r="K32" i="61"/>
  <c r="K33" i="61"/>
  <c r="K34" i="61"/>
  <c r="K35" i="61"/>
  <c r="K36" i="61"/>
  <c r="K40" i="61"/>
  <c r="L32" i="61"/>
  <c r="L33" i="61"/>
  <c r="L34" i="61"/>
  <c r="L35" i="61"/>
  <c r="L36" i="61"/>
  <c r="L40" i="61"/>
  <c r="P40" i="61"/>
  <c r="T42" i="61"/>
  <c r="P36" i="61"/>
  <c r="T43" i="61"/>
  <c r="P34" i="61"/>
  <c r="T44" i="61"/>
  <c r="P32" i="61"/>
  <c r="T45" i="61"/>
  <c r="P33" i="61"/>
  <c r="T46" i="61"/>
  <c r="P35" i="61"/>
  <c r="T47" i="61"/>
  <c r="T48" i="61"/>
  <c r="B39" i="60"/>
  <c r="C39" i="60"/>
  <c r="D39" i="60"/>
  <c r="E39" i="60"/>
  <c r="F39" i="60"/>
  <c r="G39" i="60"/>
  <c r="H39" i="60"/>
  <c r="I39" i="60"/>
  <c r="K39" i="60"/>
  <c r="L39" i="60"/>
  <c r="P39" i="60"/>
  <c r="B38" i="60"/>
  <c r="C38" i="60"/>
  <c r="D38" i="60"/>
  <c r="E38" i="60"/>
  <c r="F38" i="60"/>
  <c r="G38" i="60"/>
  <c r="H38" i="60"/>
  <c r="K38" i="60"/>
  <c r="L38" i="60"/>
  <c r="P38" i="60"/>
  <c r="B37" i="60"/>
  <c r="C37" i="60"/>
  <c r="D37" i="60"/>
  <c r="E37" i="60"/>
  <c r="F37" i="60"/>
  <c r="G37" i="60"/>
  <c r="H37" i="60"/>
  <c r="K37" i="60"/>
  <c r="L37" i="60"/>
  <c r="P37" i="60"/>
  <c r="P42" i="60"/>
  <c r="B32" i="60"/>
  <c r="B33" i="60"/>
  <c r="B34" i="60"/>
  <c r="B35" i="60"/>
  <c r="B36" i="60"/>
  <c r="B40" i="60"/>
  <c r="C32" i="60"/>
  <c r="C33" i="60"/>
  <c r="C34" i="60"/>
  <c r="C35" i="60"/>
  <c r="C36" i="60"/>
  <c r="C40" i="60"/>
  <c r="D32" i="60"/>
  <c r="D33" i="60"/>
  <c r="D34" i="60"/>
  <c r="D35" i="60"/>
  <c r="D36" i="60"/>
  <c r="D40" i="60"/>
  <c r="E32" i="60"/>
  <c r="E33" i="60"/>
  <c r="E34" i="60"/>
  <c r="E35" i="60"/>
  <c r="E36" i="60"/>
  <c r="E40" i="60"/>
  <c r="F32" i="60"/>
  <c r="F33" i="60"/>
  <c r="F34" i="60"/>
  <c r="F35" i="60"/>
  <c r="F36" i="60"/>
  <c r="F40" i="60"/>
  <c r="G32" i="60"/>
  <c r="G33" i="60"/>
  <c r="G34" i="60"/>
  <c r="G35" i="60"/>
  <c r="G36" i="60"/>
  <c r="G40" i="60"/>
  <c r="H32" i="60"/>
  <c r="H33" i="60"/>
  <c r="H34" i="60"/>
  <c r="H35" i="60"/>
  <c r="H36" i="60"/>
  <c r="H40" i="60"/>
  <c r="I32" i="60"/>
  <c r="I33" i="60"/>
  <c r="I34" i="60"/>
  <c r="I35" i="60"/>
  <c r="I36" i="60"/>
  <c r="I40" i="60"/>
  <c r="K32" i="60"/>
  <c r="K33" i="60"/>
  <c r="K34" i="60"/>
  <c r="K35" i="60"/>
  <c r="K36" i="60"/>
  <c r="K40" i="60"/>
  <c r="L32" i="60"/>
  <c r="L33" i="60"/>
  <c r="L34" i="60"/>
  <c r="L35" i="60"/>
  <c r="L36" i="60"/>
  <c r="L40" i="60"/>
  <c r="P40" i="60"/>
  <c r="T42" i="60"/>
  <c r="P36" i="60"/>
  <c r="T43" i="60"/>
  <c r="P34" i="60"/>
  <c r="T44" i="60"/>
  <c r="P32" i="60"/>
  <c r="T45" i="60"/>
  <c r="P33" i="60"/>
  <c r="T46" i="60"/>
  <c r="P35" i="60"/>
  <c r="T47" i="60"/>
  <c r="T48" i="60"/>
  <c r="B39" i="59"/>
  <c r="C39" i="59"/>
  <c r="D39" i="59"/>
  <c r="E39" i="59"/>
  <c r="F39" i="59"/>
  <c r="G39" i="59"/>
  <c r="H39" i="59"/>
  <c r="K39" i="59"/>
  <c r="L39" i="59"/>
  <c r="P39" i="59"/>
  <c r="B38" i="59"/>
  <c r="C38" i="59"/>
  <c r="D38" i="59"/>
  <c r="E38" i="59"/>
  <c r="F38" i="59"/>
  <c r="G38" i="59"/>
  <c r="H38" i="59"/>
  <c r="K38" i="59"/>
  <c r="L38" i="59"/>
  <c r="P38" i="59"/>
  <c r="B37" i="59"/>
  <c r="C37" i="59"/>
  <c r="D37" i="59"/>
  <c r="E37" i="59"/>
  <c r="F37" i="59"/>
  <c r="G37" i="59"/>
  <c r="H37" i="59"/>
  <c r="K37" i="59"/>
  <c r="L37" i="59"/>
  <c r="P37" i="59"/>
  <c r="P42" i="59"/>
  <c r="B32" i="59"/>
  <c r="B33" i="59"/>
  <c r="B34" i="59"/>
  <c r="B35" i="59"/>
  <c r="B36" i="59"/>
  <c r="B40" i="59"/>
  <c r="C32" i="59"/>
  <c r="C33" i="59"/>
  <c r="C34" i="59"/>
  <c r="C35" i="59"/>
  <c r="C36" i="59"/>
  <c r="C40" i="59"/>
  <c r="D32" i="59"/>
  <c r="D33" i="59"/>
  <c r="D34" i="59"/>
  <c r="D35" i="59"/>
  <c r="D36" i="59"/>
  <c r="D40" i="59"/>
  <c r="E32" i="59"/>
  <c r="E33" i="59"/>
  <c r="E34" i="59"/>
  <c r="E35" i="59"/>
  <c r="E36" i="59"/>
  <c r="E40" i="59"/>
  <c r="F32" i="59"/>
  <c r="F33" i="59"/>
  <c r="F34" i="59"/>
  <c r="F35" i="59"/>
  <c r="F36" i="59"/>
  <c r="F40" i="59"/>
  <c r="G32" i="59"/>
  <c r="G33" i="59"/>
  <c r="G34" i="59"/>
  <c r="G35" i="59"/>
  <c r="G36" i="59"/>
  <c r="G40" i="59"/>
  <c r="H32" i="59"/>
  <c r="H33" i="59"/>
  <c r="H34" i="59"/>
  <c r="H35" i="59"/>
  <c r="H36" i="59"/>
  <c r="H40" i="59"/>
  <c r="I32" i="59"/>
  <c r="I33" i="59"/>
  <c r="I34" i="59"/>
  <c r="I35" i="59"/>
  <c r="I36" i="59"/>
  <c r="I40" i="59"/>
  <c r="K32" i="59"/>
  <c r="K33" i="59"/>
  <c r="K34" i="59"/>
  <c r="K35" i="59"/>
  <c r="K36" i="59"/>
  <c r="K40" i="59"/>
  <c r="L32" i="59"/>
  <c r="L33" i="59"/>
  <c r="L34" i="59"/>
  <c r="L35" i="59"/>
  <c r="L36" i="59"/>
  <c r="L40" i="59"/>
  <c r="P40" i="59"/>
  <c r="T42" i="59"/>
  <c r="P36" i="59"/>
  <c r="T43" i="59"/>
  <c r="P34" i="59"/>
  <c r="T44" i="59"/>
  <c r="P32" i="59"/>
  <c r="T45" i="59"/>
  <c r="P33" i="59"/>
  <c r="T46" i="59"/>
  <c r="P35" i="59"/>
  <c r="T47" i="59"/>
  <c r="T48" i="59"/>
  <c r="B39" i="58"/>
  <c r="C39" i="58"/>
  <c r="D39" i="58"/>
  <c r="E39" i="58"/>
  <c r="F39" i="58"/>
  <c r="G39" i="58"/>
  <c r="H39" i="58"/>
  <c r="I39" i="58"/>
  <c r="K39" i="58"/>
  <c r="L39" i="58"/>
  <c r="P39" i="58"/>
  <c r="B38" i="58"/>
  <c r="C38" i="58"/>
  <c r="D38" i="58"/>
  <c r="E38" i="58"/>
  <c r="F38" i="58"/>
  <c r="G38" i="58"/>
  <c r="H38" i="58"/>
  <c r="K38" i="58"/>
  <c r="L38" i="58"/>
  <c r="P38" i="58"/>
  <c r="B37" i="58"/>
  <c r="C37" i="58"/>
  <c r="D37" i="58"/>
  <c r="E37" i="58"/>
  <c r="F37" i="58"/>
  <c r="G37" i="58"/>
  <c r="H37" i="58"/>
  <c r="K37" i="58"/>
  <c r="L37" i="58"/>
  <c r="P37" i="58"/>
  <c r="P42" i="58"/>
  <c r="B32" i="58"/>
  <c r="B33" i="58"/>
  <c r="B34" i="58"/>
  <c r="B35" i="58"/>
  <c r="B36" i="58"/>
  <c r="B40" i="58"/>
  <c r="C32" i="58"/>
  <c r="C33" i="58"/>
  <c r="C34" i="58"/>
  <c r="C35" i="58"/>
  <c r="C36" i="58"/>
  <c r="C40" i="58"/>
  <c r="D32" i="58"/>
  <c r="D33" i="58"/>
  <c r="D34" i="58"/>
  <c r="D35" i="58"/>
  <c r="D36" i="58"/>
  <c r="D40" i="58"/>
  <c r="E32" i="58"/>
  <c r="E33" i="58"/>
  <c r="E34" i="58"/>
  <c r="E35" i="58"/>
  <c r="E36" i="58"/>
  <c r="E40" i="58"/>
  <c r="F32" i="58"/>
  <c r="F33" i="58"/>
  <c r="F34" i="58"/>
  <c r="F35" i="58"/>
  <c r="F36" i="58"/>
  <c r="F40" i="58"/>
  <c r="G32" i="58"/>
  <c r="G33" i="58"/>
  <c r="G34" i="58"/>
  <c r="G35" i="58"/>
  <c r="G36" i="58"/>
  <c r="G40" i="58"/>
  <c r="H32" i="58"/>
  <c r="H33" i="58"/>
  <c r="H34" i="58"/>
  <c r="H35" i="58"/>
  <c r="H36" i="58"/>
  <c r="H40" i="58"/>
  <c r="I32" i="58"/>
  <c r="I33" i="58"/>
  <c r="I34" i="58"/>
  <c r="I35" i="58"/>
  <c r="I36" i="58"/>
  <c r="I40" i="58"/>
  <c r="K32" i="58"/>
  <c r="K33" i="58"/>
  <c r="K34" i="58"/>
  <c r="K35" i="58"/>
  <c r="K36" i="58"/>
  <c r="K40" i="58"/>
  <c r="L32" i="58"/>
  <c r="L33" i="58"/>
  <c r="L34" i="58"/>
  <c r="L35" i="58"/>
  <c r="L36" i="58"/>
  <c r="L40" i="58"/>
  <c r="P40" i="58"/>
  <c r="T42" i="58"/>
  <c r="P36" i="58"/>
  <c r="T43" i="58"/>
  <c r="P34" i="58"/>
  <c r="T44" i="58"/>
  <c r="P32" i="58"/>
  <c r="T45" i="58"/>
  <c r="P33" i="58"/>
  <c r="T46" i="58"/>
  <c r="P35" i="58"/>
  <c r="T47" i="58"/>
  <c r="T48" i="58"/>
  <c r="B39" i="57"/>
  <c r="C39" i="57"/>
  <c r="D39" i="57"/>
  <c r="E39" i="57"/>
  <c r="F39" i="57"/>
  <c r="G39" i="57"/>
  <c r="H39" i="57"/>
  <c r="I39" i="57"/>
  <c r="K39" i="57"/>
  <c r="L39" i="57"/>
  <c r="P39" i="57"/>
  <c r="B38" i="57"/>
  <c r="C38" i="57"/>
  <c r="D38" i="57"/>
  <c r="E38" i="57"/>
  <c r="F38" i="57"/>
  <c r="G38" i="57"/>
  <c r="H38" i="57"/>
  <c r="K38" i="57"/>
  <c r="L38" i="57"/>
  <c r="P38" i="57"/>
  <c r="B37" i="57"/>
  <c r="C37" i="57"/>
  <c r="D37" i="57"/>
  <c r="E37" i="57"/>
  <c r="F37" i="57"/>
  <c r="G37" i="57"/>
  <c r="H37" i="57"/>
  <c r="K37" i="57"/>
  <c r="L37" i="57"/>
  <c r="P37" i="57"/>
  <c r="P42" i="57"/>
  <c r="B32" i="57"/>
  <c r="B33" i="57"/>
  <c r="B34" i="57"/>
  <c r="B35" i="57"/>
  <c r="B36" i="57"/>
  <c r="B40" i="57"/>
  <c r="C32" i="57"/>
  <c r="C33" i="57"/>
  <c r="C34" i="57"/>
  <c r="C35" i="57"/>
  <c r="C36" i="57"/>
  <c r="C40" i="57"/>
  <c r="D32" i="57"/>
  <c r="D33" i="57"/>
  <c r="D34" i="57"/>
  <c r="D35" i="57"/>
  <c r="D36" i="57"/>
  <c r="D40" i="57"/>
  <c r="E32" i="57"/>
  <c r="E33" i="57"/>
  <c r="E34" i="57"/>
  <c r="E35" i="57"/>
  <c r="E36" i="57"/>
  <c r="E40" i="57"/>
  <c r="F32" i="57"/>
  <c r="F33" i="57"/>
  <c r="F34" i="57"/>
  <c r="F35" i="57"/>
  <c r="F36" i="57"/>
  <c r="F40" i="57"/>
  <c r="G32" i="57"/>
  <c r="G33" i="57"/>
  <c r="G34" i="57"/>
  <c r="G35" i="57"/>
  <c r="G36" i="57"/>
  <c r="G40" i="57"/>
  <c r="H32" i="57"/>
  <c r="H33" i="57"/>
  <c r="H34" i="57"/>
  <c r="H35" i="57"/>
  <c r="H36" i="57"/>
  <c r="H40" i="57"/>
  <c r="I32" i="57"/>
  <c r="I33" i="57"/>
  <c r="I34" i="57"/>
  <c r="I35" i="57"/>
  <c r="I36" i="57"/>
  <c r="I40" i="57"/>
  <c r="K32" i="57"/>
  <c r="K33" i="57"/>
  <c r="K34" i="57"/>
  <c r="K35" i="57"/>
  <c r="K36" i="57"/>
  <c r="K40" i="57"/>
  <c r="L32" i="57"/>
  <c r="L33" i="57"/>
  <c r="L34" i="57"/>
  <c r="L35" i="57"/>
  <c r="L36" i="57"/>
  <c r="L40" i="57"/>
  <c r="P40" i="57"/>
  <c r="T42" i="57"/>
  <c r="P36" i="57"/>
  <c r="T43" i="57"/>
  <c r="P34" i="57"/>
  <c r="T44" i="57"/>
  <c r="P32" i="57"/>
  <c r="T45" i="57"/>
  <c r="P33" i="57"/>
  <c r="T46" i="57"/>
  <c r="P35" i="57"/>
  <c r="T47" i="57"/>
  <c r="T48" i="57"/>
  <c r="B39" i="56"/>
  <c r="C39" i="56"/>
  <c r="D39" i="56"/>
  <c r="E39" i="56"/>
  <c r="F39" i="56"/>
  <c r="G39" i="56"/>
  <c r="H39" i="56"/>
  <c r="I39" i="56"/>
  <c r="K39" i="56"/>
  <c r="L39" i="56"/>
  <c r="P39" i="56"/>
  <c r="B38" i="56"/>
  <c r="C38" i="56"/>
  <c r="D38" i="56"/>
  <c r="E38" i="56"/>
  <c r="F38" i="56"/>
  <c r="G38" i="56"/>
  <c r="H38" i="56"/>
  <c r="K38" i="56"/>
  <c r="L38" i="56"/>
  <c r="P38" i="56"/>
  <c r="B37" i="56"/>
  <c r="C37" i="56"/>
  <c r="D37" i="56"/>
  <c r="E37" i="56"/>
  <c r="F37" i="56"/>
  <c r="G37" i="56"/>
  <c r="H37" i="56"/>
  <c r="K37" i="56"/>
  <c r="L37" i="56"/>
  <c r="P37" i="56"/>
  <c r="P42" i="56"/>
  <c r="B32" i="56"/>
  <c r="B33" i="56"/>
  <c r="B34" i="56"/>
  <c r="B35" i="56"/>
  <c r="B36" i="56"/>
  <c r="B40" i="56"/>
  <c r="C32" i="56"/>
  <c r="C33" i="56"/>
  <c r="C34" i="56"/>
  <c r="C35" i="56"/>
  <c r="C36" i="56"/>
  <c r="C40" i="56"/>
  <c r="D32" i="56"/>
  <c r="D33" i="56"/>
  <c r="D34" i="56"/>
  <c r="D35" i="56"/>
  <c r="D36" i="56"/>
  <c r="D40" i="56"/>
  <c r="E32" i="56"/>
  <c r="E33" i="56"/>
  <c r="E34" i="56"/>
  <c r="E35" i="56"/>
  <c r="E36" i="56"/>
  <c r="E40" i="56"/>
  <c r="F32" i="56"/>
  <c r="F33" i="56"/>
  <c r="F34" i="56"/>
  <c r="F35" i="56"/>
  <c r="F36" i="56"/>
  <c r="F40" i="56"/>
  <c r="G32" i="56"/>
  <c r="G33" i="56"/>
  <c r="G34" i="56"/>
  <c r="G35" i="56"/>
  <c r="G36" i="56"/>
  <c r="G40" i="56"/>
  <c r="H32" i="56"/>
  <c r="H33" i="56"/>
  <c r="H34" i="56"/>
  <c r="H35" i="56"/>
  <c r="H36" i="56"/>
  <c r="H40" i="56"/>
  <c r="I32" i="56"/>
  <c r="I33" i="56"/>
  <c r="I34" i="56"/>
  <c r="I35" i="56"/>
  <c r="I36" i="56"/>
  <c r="I40" i="56"/>
  <c r="K32" i="56"/>
  <c r="K33" i="56"/>
  <c r="K34" i="56"/>
  <c r="K35" i="56"/>
  <c r="K36" i="56"/>
  <c r="K40" i="56"/>
  <c r="L32" i="56"/>
  <c r="L33" i="56"/>
  <c r="L34" i="56"/>
  <c r="L35" i="56"/>
  <c r="L36" i="56"/>
  <c r="L40" i="56"/>
  <c r="P40" i="56"/>
  <c r="T42" i="56"/>
  <c r="P36" i="56"/>
  <c r="T43" i="56"/>
  <c r="P34" i="56"/>
  <c r="T44" i="56"/>
  <c r="P32" i="56"/>
  <c r="T45" i="56"/>
  <c r="P33" i="56"/>
  <c r="T46" i="56"/>
  <c r="P35" i="56"/>
  <c r="T47" i="56"/>
  <c r="T48" i="56"/>
  <c r="B39" i="55"/>
  <c r="C39" i="55"/>
  <c r="D39" i="55"/>
  <c r="E39" i="55"/>
  <c r="F39" i="55"/>
  <c r="G39" i="55"/>
  <c r="H39" i="55"/>
  <c r="I39" i="55"/>
  <c r="K39" i="55"/>
  <c r="L39" i="55"/>
  <c r="P39" i="55"/>
  <c r="B38" i="55"/>
  <c r="C38" i="55"/>
  <c r="D38" i="55"/>
  <c r="E38" i="55"/>
  <c r="F38" i="55"/>
  <c r="G38" i="55"/>
  <c r="H38" i="55"/>
  <c r="K38" i="55"/>
  <c r="L38" i="55"/>
  <c r="P38" i="55"/>
  <c r="B37" i="55"/>
  <c r="C37" i="55"/>
  <c r="D37" i="55"/>
  <c r="E37" i="55"/>
  <c r="F37" i="55"/>
  <c r="G37" i="55"/>
  <c r="H37" i="55"/>
  <c r="K37" i="55"/>
  <c r="L37" i="55"/>
  <c r="P37" i="55"/>
  <c r="P42" i="55"/>
  <c r="B32" i="55"/>
  <c r="B33" i="55"/>
  <c r="B34" i="55"/>
  <c r="B35" i="55"/>
  <c r="B36" i="55"/>
  <c r="B40" i="55"/>
  <c r="C32" i="55"/>
  <c r="C33" i="55"/>
  <c r="C34" i="55"/>
  <c r="C35" i="55"/>
  <c r="C36" i="55"/>
  <c r="C40" i="55"/>
  <c r="D32" i="55"/>
  <c r="D33" i="55"/>
  <c r="D34" i="55"/>
  <c r="D35" i="55"/>
  <c r="D36" i="55"/>
  <c r="D40" i="55"/>
  <c r="E32" i="55"/>
  <c r="E33" i="55"/>
  <c r="E34" i="55"/>
  <c r="E35" i="55"/>
  <c r="E36" i="55"/>
  <c r="E40" i="55"/>
  <c r="F32" i="55"/>
  <c r="F33" i="55"/>
  <c r="F34" i="55"/>
  <c r="F35" i="55"/>
  <c r="F36" i="55"/>
  <c r="F40" i="55"/>
  <c r="G32" i="55"/>
  <c r="G33" i="55"/>
  <c r="G34" i="55"/>
  <c r="G35" i="55"/>
  <c r="G36" i="55"/>
  <c r="G40" i="55"/>
  <c r="H32" i="55"/>
  <c r="H33" i="55"/>
  <c r="H34" i="55"/>
  <c r="H35" i="55"/>
  <c r="H36" i="55"/>
  <c r="H40" i="55"/>
  <c r="I32" i="55"/>
  <c r="I33" i="55"/>
  <c r="I34" i="55"/>
  <c r="I35" i="55"/>
  <c r="I36" i="55"/>
  <c r="I40" i="55"/>
  <c r="K32" i="55"/>
  <c r="K33" i="55"/>
  <c r="K34" i="55"/>
  <c r="K35" i="55"/>
  <c r="K36" i="55"/>
  <c r="K40" i="55"/>
  <c r="L32" i="55"/>
  <c r="L33" i="55"/>
  <c r="L34" i="55"/>
  <c r="L35" i="55"/>
  <c r="L36" i="55"/>
  <c r="L40" i="55"/>
  <c r="P40" i="55"/>
  <c r="T42" i="55"/>
  <c r="P36" i="55"/>
  <c r="T43" i="55"/>
  <c r="P34" i="55"/>
  <c r="T44" i="55"/>
  <c r="P32" i="55"/>
  <c r="T45" i="55"/>
  <c r="P33" i="55"/>
  <c r="T46" i="55"/>
  <c r="P35" i="55"/>
  <c r="T47" i="55"/>
  <c r="T48" i="55"/>
  <c r="B39" i="87"/>
  <c r="C39" i="87"/>
  <c r="D39" i="87"/>
  <c r="E39" i="87"/>
  <c r="F39" i="87"/>
  <c r="G39" i="87"/>
  <c r="H39" i="87"/>
  <c r="I39" i="87"/>
  <c r="K39" i="87"/>
  <c r="L39" i="87"/>
  <c r="P39" i="87"/>
  <c r="B38" i="87"/>
  <c r="C38" i="87"/>
  <c r="D38" i="87"/>
  <c r="E38" i="87"/>
  <c r="F38" i="87"/>
  <c r="G38" i="87"/>
  <c r="H38" i="87"/>
  <c r="K38" i="87"/>
  <c r="L38" i="87"/>
  <c r="P38" i="87"/>
  <c r="B37" i="87"/>
  <c r="C37" i="87"/>
  <c r="D37" i="87"/>
  <c r="E37" i="87"/>
  <c r="F37" i="87"/>
  <c r="G37" i="87"/>
  <c r="H37" i="87"/>
  <c r="K37" i="87"/>
  <c r="L37" i="87"/>
  <c r="P37" i="87"/>
  <c r="P42" i="87"/>
  <c r="B32" i="87"/>
  <c r="B33" i="87"/>
  <c r="B34" i="87"/>
  <c r="B35" i="87"/>
  <c r="B36" i="87"/>
  <c r="B40" i="87"/>
  <c r="C32" i="87"/>
  <c r="C33" i="87"/>
  <c r="C34" i="87"/>
  <c r="C35" i="87"/>
  <c r="C36" i="87"/>
  <c r="C40" i="87"/>
  <c r="D32" i="87"/>
  <c r="D33" i="87"/>
  <c r="D34" i="87"/>
  <c r="D35" i="87"/>
  <c r="D36" i="87"/>
  <c r="D40" i="87"/>
  <c r="E32" i="87"/>
  <c r="E33" i="87"/>
  <c r="E34" i="87"/>
  <c r="E35" i="87"/>
  <c r="E36" i="87"/>
  <c r="E40" i="87"/>
  <c r="F32" i="87"/>
  <c r="F33" i="87"/>
  <c r="F34" i="87"/>
  <c r="F35" i="87"/>
  <c r="F36" i="87"/>
  <c r="F40" i="87"/>
  <c r="G32" i="87"/>
  <c r="G33" i="87"/>
  <c r="G34" i="87"/>
  <c r="G35" i="87"/>
  <c r="G36" i="87"/>
  <c r="G40" i="87"/>
  <c r="H32" i="87"/>
  <c r="H33" i="87"/>
  <c r="H34" i="87"/>
  <c r="H35" i="87"/>
  <c r="H36" i="87"/>
  <c r="H40" i="87"/>
  <c r="I32" i="87"/>
  <c r="I33" i="87"/>
  <c r="I34" i="87"/>
  <c r="I35" i="87"/>
  <c r="I36" i="87"/>
  <c r="I40" i="87"/>
  <c r="K32" i="87"/>
  <c r="K33" i="87"/>
  <c r="K34" i="87"/>
  <c r="K35" i="87"/>
  <c r="K36" i="87"/>
  <c r="K40" i="87"/>
  <c r="L32" i="87"/>
  <c r="L33" i="87"/>
  <c r="L34" i="87"/>
  <c r="L35" i="87"/>
  <c r="L36" i="87"/>
  <c r="L40" i="87"/>
  <c r="P40" i="87"/>
  <c r="T42" i="87"/>
  <c r="P36" i="87"/>
  <c r="T43" i="87"/>
  <c r="P34" i="87"/>
  <c r="T44" i="87"/>
  <c r="P32" i="87"/>
  <c r="T45" i="87"/>
  <c r="P33" i="87"/>
  <c r="T46" i="87"/>
  <c r="P35" i="87"/>
  <c r="T47" i="87"/>
  <c r="T48" i="87"/>
  <c r="B39" i="86"/>
  <c r="C39" i="86"/>
  <c r="D39" i="86"/>
  <c r="E39" i="86"/>
  <c r="F39" i="86"/>
  <c r="G39" i="86"/>
  <c r="H39" i="86"/>
  <c r="K39" i="86"/>
  <c r="L39" i="86"/>
  <c r="P39" i="86"/>
  <c r="B38" i="86"/>
  <c r="C38" i="86"/>
  <c r="D38" i="86"/>
  <c r="E38" i="86"/>
  <c r="G38" i="86"/>
  <c r="H38" i="86"/>
  <c r="K38" i="86"/>
  <c r="L38" i="86"/>
  <c r="P38" i="86"/>
  <c r="B37" i="86"/>
  <c r="C37" i="86"/>
  <c r="D37" i="86"/>
  <c r="E37" i="86"/>
  <c r="G37" i="86"/>
  <c r="H37" i="86"/>
  <c r="K37" i="86"/>
  <c r="L37" i="86"/>
  <c r="P37" i="86"/>
  <c r="P42" i="86"/>
  <c r="B32" i="86"/>
  <c r="B33" i="86"/>
  <c r="B34" i="86"/>
  <c r="B35" i="86"/>
  <c r="B36" i="86"/>
  <c r="B40" i="86"/>
  <c r="C32" i="86"/>
  <c r="C33" i="86"/>
  <c r="C34" i="86"/>
  <c r="C35" i="86"/>
  <c r="C36" i="86"/>
  <c r="C40" i="86"/>
  <c r="D32" i="86"/>
  <c r="D33" i="86"/>
  <c r="D34" i="86"/>
  <c r="D35" i="86"/>
  <c r="D36" i="86"/>
  <c r="D40" i="86"/>
  <c r="E32" i="86"/>
  <c r="E33" i="86"/>
  <c r="E34" i="86"/>
  <c r="E35" i="86"/>
  <c r="E36" i="86"/>
  <c r="E40" i="86"/>
  <c r="F32" i="86"/>
  <c r="F33" i="86"/>
  <c r="F34" i="86"/>
  <c r="F35" i="86"/>
  <c r="F36" i="86"/>
  <c r="F40" i="86"/>
  <c r="G32" i="86"/>
  <c r="G33" i="86"/>
  <c r="G34" i="86"/>
  <c r="G35" i="86"/>
  <c r="G36" i="86"/>
  <c r="G40" i="86"/>
  <c r="H32" i="86"/>
  <c r="H33" i="86"/>
  <c r="H34" i="86"/>
  <c r="H35" i="86"/>
  <c r="H36" i="86"/>
  <c r="H40" i="86"/>
  <c r="K32" i="86"/>
  <c r="K33" i="86"/>
  <c r="K34" i="86"/>
  <c r="K35" i="86"/>
  <c r="K36" i="86"/>
  <c r="K40" i="86"/>
  <c r="L32" i="86"/>
  <c r="L33" i="86"/>
  <c r="L34" i="86"/>
  <c r="L35" i="86"/>
  <c r="L36" i="86"/>
  <c r="L40" i="86"/>
  <c r="P40" i="86"/>
  <c r="T42" i="86"/>
  <c r="P36" i="86"/>
  <c r="T43" i="86"/>
  <c r="P34" i="86"/>
  <c r="T44" i="86"/>
  <c r="P32" i="86"/>
  <c r="T45" i="86"/>
  <c r="P33" i="86"/>
  <c r="T46" i="86"/>
  <c r="P35" i="86"/>
  <c r="T47" i="86"/>
  <c r="T48" i="86"/>
  <c r="P39" i="85"/>
  <c r="P38" i="85"/>
  <c r="P37" i="85"/>
  <c r="P42" i="85"/>
  <c r="T42" i="85"/>
  <c r="P36" i="85"/>
  <c r="T43" i="85"/>
  <c r="P34" i="85"/>
  <c r="T44" i="85"/>
  <c r="P32" i="85"/>
  <c r="T45" i="85"/>
  <c r="P33" i="85"/>
  <c r="T46" i="85"/>
  <c r="P35" i="85"/>
  <c r="T47" i="85"/>
  <c r="T48" i="85"/>
  <c r="B39" i="84"/>
  <c r="C39" i="84"/>
  <c r="D39" i="84"/>
  <c r="E39" i="84"/>
  <c r="F39" i="84"/>
  <c r="G39" i="84"/>
  <c r="H39" i="84"/>
  <c r="I39" i="84"/>
  <c r="K39" i="84"/>
  <c r="L39" i="84"/>
  <c r="P39" i="84"/>
  <c r="B38" i="84"/>
  <c r="C38" i="84"/>
  <c r="D38" i="84"/>
  <c r="E38" i="84"/>
  <c r="F38" i="84"/>
  <c r="G38" i="84"/>
  <c r="H38" i="84"/>
  <c r="K38" i="84"/>
  <c r="L38" i="84"/>
  <c r="P38" i="84"/>
  <c r="B37" i="84"/>
  <c r="C37" i="84"/>
  <c r="D37" i="84"/>
  <c r="E37" i="84"/>
  <c r="F37" i="84"/>
  <c r="G37" i="84"/>
  <c r="H37" i="84"/>
  <c r="K37" i="84"/>
  <c r="L37" i="84"/>
  <c r="P37" i="84"/>
  <c r="P42" i="84"/>
  <c r="B32" i="84"/>
  <c r="B33" i="84"/>
  <c r="B34" i="84"/>
  <c r="B35" i="84"/>
  <c r="B36" i="84"/>
  <c r="B40" i="84"/>
  <c r="C32" i="84"/>
  <c r="C33" i="84"/>
  <c r="C34" i="84"/>
  <c r="C35" i="84"/>
  <c r="C36" i="84"/>
  <c r="C40" i="84"/>
  <c r="D32" i="84"/>
  <c r="D33" i="84"/>
  <c r="D34" i="84"/>
  <c r="D35" i="84"/>
  <c r="D36" i="84"/>
  <c r="D40" i="84"/>
  <c r="E32" i="84"/>
  <c r="E33" i="84"/>
  <c r="E34" i="84"/>
  <c r="E35" i="84"/>
  <c r="E36" i="84"/>
  <c r="E40" i="84"/>
  <c r="F32" i="84"/>
  <c r="F33" i="84"/>
  <c r="F34" i="84"/>
  <c r="F35" i="84"/>
  <c r="F36" i="84"/>
  <c r="F40" i="84"/>
  <c r="G32" i="84"/>
  <c r="G33" i="84"/>
  <c r="G34" i="84"/>
  <c r="G35" i="84"/>
  <c r="G36" i="84"/>
  <c r="G40" i="84"/>
  <c r="H32" i="84"/>
  <c r="H33" i="84"/>
  <c r="H34" i="84"/>
  <c r="H35" i="84"/>
  <c r="H36" i="84"/>
  <c r="H40" i="84"/>
  <c r="I32" i="84"/>
  <c r="I33" i="84"/>
  <c r="I34" i="84"/>
  <c r="I35" i="84"/>
  <c r="I36" i="84"/>
  <c r="I40" i="84"/>
  <c r="K32" i="84"/>
  <c r="K33" i="84"/>
  <c r="K34" i="84"/>
  <c r="K35" i="84"/>
  <c r="K36" i="84"/>
  <c r="K40" i="84"/>
  <c r="L32" i="84"/>
  <c r="L33" i="84"/>
  <c r="L34" i="84"/>
  <c r="L35" i="84"/>
  <c r="L36" i="84"/>
  <c r="L40" i="84"/>
  <c r="P40" i="84"/>
  <c r="T42" i="84"/>
  <c r="P36" i="84"/>
  <c r="T43" i="84"/>
  <c r="P34" i="84"/>
  <c r="T44" i="84"/>
  <c r="P32" i="84"/>
  <c r="T45" i="84"/>
  <c r="P33" i="84"/>
  <c r="T46" i="84"/>
  <c r="P35" i="84"/>
  <c r="T47" i="84"/>
  <c r="T48" i="84"/>
  <c r="B39" i="83"/>
  <c r="C39" i="83"/>
  <c r="D39" i="83"/>
  <c r="E39" i="83"/>
  <c r="F39" i="83"/>
  <c r="G39" i="83"/>
  <c r="H39" i="83"/>
  <c r="I39" i="83"/>
  <c r="K39" i="83"/>
  <c r="L39" i="83"/>
  <c r="P39" i="83"/>
  <c r="B38" i="83"/>
  <c r="C38" i="83"/>
  <c r="D38" i="83"/>
  <c r="E38" i="83"/>
  <c r="F38" i="83"/>
  <c r="G38" i="83"/>
  <c r="H38" i="83"/>
  <c r="K38" i="83"/>
  <c r="L38" i="83"/>
  <c r="P38" i="83"/>
  <c r="B37" i="83"/>
  <c r="C37" i="83"/>
  <c r="D37" i="83"/>
  <c r="E37" i="83"/>
  <c r="F37" i="83"/>
  <c r="G37" i="83"/>
  <c r="H37" i="83"/>
  <c r="K37" i="83"/>
  <c r="L37" i="83"/>
  <c r="P37" i="83"/>
  <c r="P42" i="83"/>
  <c r="B32" i="83"/>
  <c r="B33" i="83"/>
  <c r="B34" i="83"/>
  <c r="B35" i="83"/>
  <c r="B36" i="83"/>
  <c r="B40" i="83"/>
  <c r="C32" i="83"/>
  <c r="C33" i="83"/>
  <c r="C34" i="83"/>
  <c r="C35" i="83"/>
  <c r="C36" i="83"/>
  <c r="C40" i="83"/>
  <c r="D32" i="83"/>
  <c r="D33" i="83"/>
  <c r="D34" i="83"/>
  <c r="D35" i="83"/>
  <c r="D36" i="83"/>
  <c r="D40" i="83"/>
  <c r="E32" i="83"/>
  <c r="E33" i="83"/>
  <c r="E34" i="83"/>
  <c r="E35" i="83"/>
  <c r="E36" i="83"/>
  <c r="E40" i="83"/>
  <c r="F32" i="83"/>
  <c r="F33" i="83"/>
  <c r="F34" i="83"/>
  <c r="F35" i="83"/>
  <c r="F36" i="83"/>
  <c r="F40" i="83"/>
  <c r="G32" i="83"/>
  <c r="G33" i="83"/>
  <c r="G34" i="83"/>
  <c r="G35" i="83"/>
  <c r="G36" i="83"/>
  <c r="G40" i="83"/>
  <c r="H32" i="83"/>
  <c r="H33" i="83"/>
  <c r="H34" i="83"/>
  <c r="H35" i="83"/>
  <c r="H36" i="83"/>
  <c r="H40" i="83"/>
  <c r="I32" i="83"/>
  <c r="I33" i="83"/>
  <c r="I34" i="83"/>
  <c r="I35" i="83"/>
  <c r="I36" i="83"/>
  <c r="I40" i="83"/>
  <c r="K32" i="83"/>
  <c r="K33" i="83"/>
  <c r="K34" i="83"/>
  <c r="K35" i="83"/>
  <c r="K36" i="83"/>
  <c r="K40" i="83"/>
  <c r="L32" i="83"/>
  <c r="L33" i="83"/>
  <c r="L34" i="83"/>
  <c r="L35" i="83"/>
  <c r="L36" i="83"/>
  <c r="L40" i="83"/>
  <c r="P40" i="83"/>
  <c r="T42" i="83"/>
  <c r="P36" i="83"/>
  <c r="T43" i="83"/>
  <c r="P34" i="83"/>
  <c r="T44" i="83"/>
  <c r="P32" i="83"/>
  <c r="T45" i="83"/>
  <c r="P33" i="83"/>
  <c r="T46" i="83"/>
  <c r="P35" i="83"/>
  <c r="T47" i="83"/>
  <c r="T48" i="83"/>
  <c r="B39" i="82"/>
  <c r="C39" i="82"/>
  <c r="D39" i="82"/>
  <c r="E39" i="82"/>
  <c r="F39" i="82"/>
  <c r="G39" i="82"/>
  <c r="H39" i="82"/>
  <c r="I39" i="82"/>
  <c r="K39" i="82"/>
  <c r="L39" i="82"/>
  <c r="P39" i="82"/>
  <c r="B38" i="82"/>
  <c r="C38" i="82"/>
  <c r="D38" i="82"/>
  <c r="E38" i="82"/>
  <c r="G38" i="82"/>
  <c r="H38" i="82"/>
  <c r="K38" i="82"/>
  <c r="L38" i="82"/>
  <c r="P38" i="82"/>
  <c r="B37" i="82"/>
  <c r="C37" i="82"/>
  <c r="D37" i="82"/>
  <c r="E37" i="82"/>
  <c r="G37" i="82"/>
  <c r="H37" i="82"/>
  <c r="K37" i="82"/>
  <c r="L37" i="82"/>
  <c r="P37" i="82"/>
  <c r="P42" i="82"/>
  <c r="B32" i="82"/>
  <c r="B33" i="82"/>
  <c r="B34" i="82"/>
  <c r="B35" i="82"/>
  <c r="B36" i="82"/>
  <c r="B40" i="82"/>
  <c r="C32" i="82"/>
  <c r="C33" i="82"/>
  <c r="C34" i="82"/>
  <c r="C35" i="82"/>
  <c r="C36" i="82"/>
  <c r="C40" i="82"/>
  <c r="D32" i="82"/>
  <c r="D33" i="82"/>
  <c r="D34" i="82"/>
  <c r="D35" i="82"/>
  <c r="D36" i="82"/>
  <c r="D40" i="82"/>
  <c r="E32" i="82"/>
  <c r="E33" i="82"/>
  <c r="E34" i="82"/>
  <c r="E35" i="82"/>
  <c r="E36" i="82"/>
  <c r="E40" i="82"/>
  <c r="F32" i="82"/>
  <c r="F33" i="82"/>
  <c r="F34" i="82"/>
  <c r="F35" i="82"/>
  <c r="F36" i="82"/>
  <c r="F40" i="82"/>
  <c r="G32" i="82"/>
  <c r="G33" i="82"/>
  <c r="G34" i="82"/>
  <c r="G35" i="82"/>
  <c r="G36" i="82"/>
  <c r="G40" i="82"/>
  <c r="H32" i="82"/>
  <c r="H33" i="82"/>
  <c r="H34" i="82"/>
  <c r="H35" i="82"/>
  <c r="H36" i="82"/>
  <c r="H40" i="82"/>
  <c r="I32" i="82"/>
  <c r="I33" i="82"/>
  <c r="I34" i="82"/>
  <c r="I35" i="82"/>
  <c r="I36" i="82"/>
  <c r="I40" i="82"/>
  <c r="K32" i="82"/>
  <c r="K33" i="82"/>
  <c r="K34" i="82"/>
  <c r="K35" i="82"/>
  <c r="K36" i="82"/>
  <c r="K40" i="82"/>
  <c r="L32" i="82"/>
  <c r="L33" i="82"/>
  <c r="L34" i="82"/>
  <c r="L35" i="82"/>
  <c r="L36" i="82"/>
  <c r="L40" i="82"/>
  <c r="P40" i="82"/>
  <c r="T42" i="82"/>
  <c r="P36" i="82"/>
  <c r="T43" i="82"/>
  <c r="P34" i="82"/>
  <c r="T44" i="82"/>
  <c r="P32" i="82"/>
  <c r="T45" i="82"/>
  <c r="P33" i="82"/>
  <c r="T46" i="82"/>
  <c r="P35" i="82"/>
  <c r="T47" i="82"/>
  <c r="T48" i="82"/>
  <c r="B39" i="81"/>
  <c r="C39" i="81"/>
  <c r="D39" i="81"/>
  <c r="E39" i="81"/>
  <c r="F39" i="81"/>
  <c r="G39" i="81"/>
  <c r="H39" i="81"/>
  <c r="I39" i="81"/>
  <c r="K39" i="81"/>
  <c r="L39" i="81"/>
  <c r="P39" i="81"/>
  <c r="B38" i="81"/>
  <c r="C38" i="81"/>
  <c r="D38" i="81"/>
  <c r="E38" i="81"/>
  <c r="F38" i="81"/>
  <c r="G38" i="81"/>
  <c r="H38" i="81"/>
  <c r="K38" i="81"/>
  <c r="L38" i="81"/>
  <c r="P38" i="81"/>
  <c r="B37" i="81"/>
  <c r="C37" i="81"/>
  <c r="D37" i="81"/>
  <c r="E37" i="81"/>
  <c r="F37" i="81"/>
  <c r="G37" i="81"/>
  <c r="H37" i="81"/>
  <c r="K37" i="81"/>
  <c r="L37" i="81"/>
  <c r="P37" i="81"/>
  <c r="P42" i="81"/>
  <c r="B32" i="81"/>
  <c r="B33" i="81"/>
  <c r="B34" i="81"/>
  <c r="B35" i="81"/>
  <c r="B36" i="81"/>
  <c r="B40" i="81"/>
  <c r="C32" i="81"/>
  <c r="C33" i="81"/>
  <c r="C34" i="81"/>
  <c r="C35" i="81"/>
  <c r="C36" i="81"/>
  <c r="C40" i="81"/>
  <c r="D32" i="81"/>
  <c r="D33" i="81"/>
  <c r="D34" i="81"/>
  <c r="D35" i="81"/>
  <c r="D36" i="81"/>
  <c r="D40" i="81"/>
  <c r="E32" i="81"/>
  <c r="E33" i="81"/>
  <c r="E34" i="81"/>
  <c r="E35" i="81"/>
  <c r="E36" i="81"/>
  <c r="E40" i="81"/>
  <c r="F32" i="81"/>
  <c r="F33" i="81"/>
  <c r="F34" i="81"/>
  <c r="F35" i="81"/>
  <c r="F36" i="81"/>
  <c r="F40" i="81"/>
  <c r="G32" i="81"/>
  <c r="G33" i="81"/>
  <c r="G34" i="81"/>
  <c r="G35" i="81"/>
  <c r="G36" i="81"/>
  <c r="G40" i="81"/>
  <c r="H32" i="81"/>
  <c r="H33" i="81"/>
  <c r="H34" i="81"/>
  <c r="H35" i="81"/>
  <c r="H36" i="81"/>
  <c r="H40" i="81"/>
  <c r="I32" i="81"/>
  <c r="I33" i="81"/>
  <c r="I34" i="81"/>
  <c r="I35" i="81"/>
  <c r="I36" i="81"/>
  <c r="I40" i="81"/>
  <c r="K32" i="81"/>
  <c r="K33" i="81"/>
  <c r="K34" i="81"/>
  <c r="K35" i="81"/>
  <c r="K36" i="81"/>
  <c r="K40" i="81"/>
  <c r="L32" i="81"/>
  <c r="L33" i="81"/>
  <c r="L34" i="81"/>
  <c r="L35" i="81"/>
  <c r="L36" i="81"/>
  <c r="L40" i="81"/>
  <c r="P40" i="81"/>
  <c r="T42" i="81"/>
  <c r="P36" i="81"/>
  <c r="T43" i="81"/>
  <c r="P34" i="81"/>
  <c r="T44" i="81"/>
  <c r="P32" i="81"/>
  <c r="T45" i="81"/>
  <c r="P33" i="81"/>
  <c r="T46" i="81"/>
  <c r="P35" i="81"/>
  <c r="T47" i="81"/>
  <c r="T48" i="81"/>
  <c r="B39" i="50"/>
  <c r="C39" i="50"/>
  <c r="D39" i="50"/>
  <c r="E39" i="50"/>
  <c r="F39" i="50"/>
  <c r="G39" i="50"/>
  <c r="H39" i="50"/>
  <c r="I39" i="50"/>
  <c r="K39" i="50"/>
  <c r="L39" i="50"/>
  <c r="P39" i="50"/>
  <c r="B38" i="50"/>
  <c r="C38" i="50"/>
  <c r="D38" i="50"/>
  <c r="E38" i="50"/>
  <c r="F38" i="50"/>
  <c r="G38" i="50"/>
  <c r="H38" i="50"/>
  <c r="K38" i="50"/>
  <c r="L38" i="50"/>
  <c r="P38" i="50"/>
  <c r="B37" i="50"/>
  <c r="C37" i="50"/>
  <c r="D37" i="50"/>
  <c r="E37" i="50"/>
  <c r="F37" i="50"/>
  <c r="G37" i="50"/>
  <c r="H37" i="50"/>
  <c r="K37" i="50"/>
  <c r="L37" i="50"/>
  <c r="P37" i="50"/>
  <c r="P42" i="50"/>
  <c r="B32" i="50"/>
  <c r="B33" i="50"/>
  <c r="B34" i="50"/>
  <c r="B35" i="50"/>
  <c r="B36" i="50"/>
  <c r="B40" i="50"/>
  <c r="C32" i="50"/>
  <c r="C33" i="50"/>
  <c r="C34" i="50"/>
  <c r="C35" i="50"/>
  <c r="C36" i="50"/>
  <c r="C40" i="50"/>
  <c r="D32" i="50"/>
  <c r="D33" i="50"/>
  <c r="D34" i="50"/>
  <c r="D35" i="50"/>
  <c r="D36" i="50"/>
  <c r="D40" i="50"/>
  <c r="E32" i="50"/>
  <c r="E33" i="50"/>
  <c r="E34" i="50"/>
  <c r="E35" i="50"/>
  <c r="E36" i="50"/>
  <c r="E40" i="50"/>
  <c r="F32" i="50"/>
  <c r="F33" i="50"/>
  <c r="F34" i="50"/>
  <c r="F35" i="50"/>
  <c r="F36" i="50"/>
  <c r="F40" i="50"/>
  <c r="G32" i="50"/>
  <c r="G33" i="50"/>
  <c r="G34" i="50"/>
  <c r="G35" i="50"/>
  <c r="G36" i="50"/>
  <c r="G40" i="50"/>
  <c r="H32" i="50"/>
  <c r="H33" i="50"/>
  <c r="H34" i="50"/>
  <c r="H35" i="50"/>
  <c r="H36" i="50"/>
  <c r="H40" i="50"/>
  <c r="I32" i="50"/>
  <c r="I33" i="50"/>
  <c r="I34" i="50"/>
  <c r="I35" i="50"/>
  <c r="I36" i="50"/>
  <c r="I40" i="50"/>
  <c r="K32" i="50"/>
  <c r="K33" i="50"/>
  <c r="K34" i="50"/>
  <c r="K35" i="50"/>
  <c r="K36" i="50"/>
  <c r="K40" i="50"/>
  <c r="L32" i="50"/>
  <c r="L33" i="50"/>
  <c r="L34" i="50"/>
  <c r="L35" i="50"/>
  <c r="L36" i="50"/>
  <c r="L40" i="50"/>
  <c r="P40" i="50"/>
  <c r="T42" i="50"/>
  <c r="P36" i="50"/>
  <c r="T43" i="50"/>
  <c r="P34" i="50"/>
  <c r="T44" i="50"/>
  <c r="P32" i="50"/>
  <c r="T45" i="50"/>
  <c r="P33" i="50"/>
  <c r="T46" i="50"/>
  <c r="P35" i="50"/>
  <c r="T47" i="50"/>
  <c r="T48" i="50"/>
  <c r="B20" i="2"/>
  <c r="C20" i="2"/>
  <c r="B21" i="2"/>
  <c r="C21" i="2"/>
  <c r="C24" i="2"/>
  <c r="C7" i="2"/>
  <c r="C46" i="2"/>
  <c r="C43" i="2"/>
  <c r="B20" i="3"/>
  <c r="C20" i="3"/>
  <c r="B21" i="3"/>
  <c r="C21" i="3"/>
  <c r="C24" i="3"/>
  <c r="C46" i="3"/>
  <c r="C43" i="3"/>
  <c r="C7" i="51"/>
  <c r="C46" i="51"/>
  <c r="C43" i="51"/>
  <c r="C7" i="41"/>
  <c r="C46" i="41"/>
  <c r="C43" i="41"/>
  <c r="B21" i="42"/>
  <c r="C21" i="42"/>
  <c r="C24" i="42"/>
  <c r="C7" i="42"/>
  <c r="C46" i="42"/>
  <c r="C43" i="42"/>
  <c r="B20" i="43"/>
  <c r="C20" i="43"/>
  <c r="C24" i="43"/>
  <c r="C7" i="43"/>
  <c r="C46" i="43"/>
  <c r="C43" i="43"/>
  <c r="C7" i="44"/>
  <c r="C46" i="44"/>
  <c r="C43" i="44"/>
  <c r="C7" i="52"/>
  <c r="C46" i="52"/>
  <c r="C43" i="52"/>
  <c r="C7" i="53"/>
  <c r="C46" i="53"/>
  <c r="C43" i="53"/>
  <c r="C7" i="54"/>
  <c r="C46" i="54"/>
  <c r="C43" i="54"/>
  <c r="B20" i="45"/>
  <c r="C20" i="45"/>
  <c r="C24" i="45"/>
  <c r="C7" i="45"/>
  <c r="C46" i="45"/>
  <c r="C43" i="45"/>
  <c r="C7" i="46"/>
  <c r="C46" i="46"/>
  <c r="C43" i="46"/>
  <c r="C7" i="47"/>
  <c r="C46" i="47"/>
  <c r="C43" i="47"/>
  <c r="C7" i="48"/>
  <c r="C46" i="48"/>
  <c r="C43" i="48"/>
  <c r="C7" i="49"/>
  <c r="C46" i="49"/>
  <c r="C43" i="49"/>
  <c r="B20" i="64"/>
  <c r="C20" i="64"/>
  <c r="B21" i="64"/>
  <c r="C21" i="64"/>
  <c r="C24" i="64"/>
  <c r="C7" i="64"/>
  <c r="C46" i="64"/>
  <c r="C43" i="64"/>
  <c r="B20" i="63"/>
  <c r="C20" i="63"/>
  <c r="B21" i="63"/>
  <c r="C21" i="63"/>
  <c r="C24" i="63"/>
  <c r="C7" i="63"/>
  <c r="C46" i="63"/>
  <c r="C43" i="63"/>
  <c r="C7" i="62"/>
  <c r="C46" i="62"/>
  <c r="C43" i="62"/>
  <c r="C46" i="61"/>
  <c r="C43" i="61"/>
  <c r="C7" i="60"/>
  <c r="C46" i="60"/>
  <c r="C43" i="60"/>
  <c r="C7" i="59"/>
  <c r="C46" i="59"/>
  <c r="C43" i="59"/>
  <c r="C7" i="58"/>
  <c r="C46" i="58"/>
  <c r="C43" i="58"/>
  <c r="C7" i="57"/>
  <c r="C46" i="57"/>
  <c r="C43" i="57"/>
  <c r="C7" i="56"/>
  <c r="C46" i="56"/>
  <c r="C43" i="56"/>
  <c r="C7" i="55"/>
  <c r="C46" i="55"/>
  <c r="C43" i="55"/>
  <c r="C7" i="87"/>
  <c r="C46" i="87"/>
  <c r="C43" i="87"/>
  <c r="C7" i="86"/>
  <c r="C46" i="86"/>
  <c r="C43" i="86"/>
  <c r="C7" i="85"/>
  <c r="C46" i="85"/>
  <c r="C43" i="85"/>
  <c r="C7" i="84"/>
  <c r="C46" i="84"/>
  <c r="C43" i="84"/>
  <c r="C7" i="83"/>
  <c r="C46" i="83"/>
  <c r="C43" i="83"/>
  <c r="C7" i="82"/>
  <c r="C46" i="82"/>
  <c r="C43" i="82"/>
  <c r="C7" i="81"/>
  <c r="C46" i="81"/>
  <c r="C43" i="81"/>
  <c r="C7" i="50"/>
  <c r="C46" i="50"/>
  <c r="C43" i="50"/>
  <c r="C43" i="37"/>
  <c r="D7" i="2"/>
  <c r="D8" i="2"/>
  <c r="D9" i="2"/>
  <c r="D10" i="2"/>
  <c r="D11" i="2"/>
  <c r="D18" i="2"/>
  <c r="D19" i="2"/>
  <c r="D20" i="2"/>
  <c r="D21" i="2"/>
  <c r="D22" i="2"/>
  <c r="D23" i="2"/>
  <c r="D24" i="2"/>
  <c r="D43" i="2"/>
  <c r="D6" i="3"/>
  <c r="D8" i="3"/>
  <c r="D9" i="3"/>
  <c r="D10" i="3"/>
  <c r="D11" i="3"/>
  <c r="D18" i="3"/>
  <c r="D19" i="3"/>
  <c r="D20" i="3"/>
  <c r="D21" i="3"/>
  <c r="D22" i="3"/>
  <c r="D23" i="3"/>
  <c r="D24" i="3"/>
  <c r="D43" i="3"/>
  <c r="D7" i="51"/>
  <c r="D8" i="51"/>
  <c r="D9" i="51"/>
  <c r="D10" i="51"/>
  <c r="D11" i="51"/>
  <c r="D18" i="51"/>
  <c r="D19" i="51"/>
  <c r="D20" i="51"/>
  <c r="D21" i="51"/>
  <c r="D22" i="51"/>
  <c r="D23" i="51"/>
  <c r="D24" i="51"/>
  <c r="D43" i="51"/>
  <c r="D7" i="41"/>
  <c r="D8" i="41"/>
  <c r="D9" i="41"/>
  <c r="D10" i="41"/>
  <c r="D11" i="41"/>
  <c r="D18" i="41"/>
  <c r="D19" i="41"/>
  <c r="D20" i="41"/>
  <c r="D21" i="41"/>
  <c r="D22" i="41"/>
  <c r="D23" i="41"/>
  <c r="D24" i="41"/>
  <c r="D43" i="41"/>
  <c r="D7" i="42"/>
  <c r="D8" i="42"/>
  <c r="D9" i="42"/>
  <c r="D10" i="42"/>
  <c r="D11" i="42"/>
  <c r="D18" i="42"/>
  <c r="D19" i="42"/>
  <c r="D20" i="42"/>
  <c r="D21" i="42"/>
  <c r="D22" i="42"/>
  <c r="D23" i="42"/>
  <c r="D24" i="42"/>
  <c r="D43" i="42"/>
  <c r="D7" i="43"/>
  <c r="D8" i="43"/>
  <c r="D9" i="43"/>
  <c r="D10" i="43"/>
  <c r="D11" i="43"/>
  <c r="D18" i="43"/>
  <c r="D19" i="43"/>
  <c r="D20" i="43"/>
  <c r="D21" i="43"/>
  <c r="D22" i="43"/>
  <c r="D23" i="43"/>
  <c r="D24" i="43"/>
  <c r="D43" i="43"/>
  <c r="D7" i="44"/>
  <c r="D8" i="44"/>
  <c r="D9" i="44"/>
  <c r="D10" i="44"/>
  <c r="D11" i="44"/>
  <c r="D18" i="44"/>
  <c r="D19" i="44"/>
  <c r="D20" i="44"/>
  <c r="D21" i="44"/>
  <c r="D22" i="44"/>
  <c r="D23" i="44"/>
  <c r="D24" i="44"/>
  <c r="D43" i="44"/>
  <c r="D7" i="52"/>
  <c r="D8" i="52"/>
  <c r="D9" i="52"/>
  <c r="D10" i="52"/>
  <c r="D11" i="52"/>
  <c r="D18" i="52"/>
  <c r="D19" i="52"/>
  <c r="D20" i="52"/>
  <c r="D21" i="52"/>
  <c r="D22" i="52"/>
  <c r="D23" i="52"/>
  <c r="D24" i="52"/>
  <c r="D43" i="52"/>
  <c r="D7" i="53"/>
  <c r="D8" i="53"/>
  <c r="D9" i="53"/>
  <c r="D10" i="53"/>
  <c r="D11" i="53"/>
  <c r="D18" i="53"/>
  <c r="D19" i="53"/>
  <c r="D20" i="53"/>
  <c r="D21" i="53"/>
  <c r="D22" i="53"/>
  <c r="D23" i="53"/>
  <c r="D24" i="53"/>
  <c r="D43" i="53"/>
  <c r="D7" i="54"/>
  <c r="D8" i="54"/>
  <c r="D9" i="54"/>
  <c r="D10" i="54"/>
  <c r="D11" i="54"/>
  <c r="D18" i="54"/>
  <c r="D19" i="54"/>
  <c r="D20" i="54"/>
  <c r="D21" i="54"/>
  <c r="D22" i="54"/>
  <c r="D23" i="54"/>
  <c r="D24" i="54"/>
  <c r="D43" i="54"/>
  <c r="D7" i="45"/>
  <c r="D8" i="45"/>
  <c r="D9" i="45"/>
  <c r="D10" i="45"/>
  <c r="D11" i="45"/>
  <c r="D18" i="45"/>
  <c r="D19" i="45"/>
  <c r="D20" i="45"/>
  <c r="D21" i="45"/>
  <c r="D22" i="45"/>
  <c r="D23" i="45"/>
  <c r="D24" i="45"/>
  <c r="D43" i="45"/>
  <c r="D7" i="46"/>
  <c r="D8" i="46"/>
  <c r="D9" i="46"/>
  <c r="D10" i="46"/>
  <c r="D11" i="46"/>
  <c r="D18" i="46"/>
  <c r="D19" i="46"/>
  <c r="D20" i="46"/>
  <c r="D21" i="46"/>
  <c r="D22" i="46"/>
  <c r="D23" i="46"/>
  <c r="D24" i="46"/>
  <c r="D43" i="46"/>
  <c r="D7" i="47"/>
  <c r="D8" i="47"/>
  <c r="D9" i="47"/>
  <c r="D10" i="47"/>
  <c r="D11" i="47"/>
  <c r="D18" i="47"/>
  <c r="D19" i="47"/>
  <c r="D20" i="47"/>
  <c r="D21" i="47"/>
  <c r="D22" i="47"/>
  <c r="D23" i="47"/>
  <c r="D24" i="47"/>
  <c r="D43" i="47"/>
  <c r="D7" i="48"/>
  <c r="D8" i="48"/>
  <c r="D9" i="48"/>
  <c r="D10" i="48"/>
  <c r="D11" i="48"/>
  <c r="D18" i="48"/>
  <c r="D19" i="48"/>
  <c r="D20" i="48"/>
  <c r="D21" i="48"/>
  <c r="D22" i="48"/>
  <c r="D23" i="48"/>
  <c r="D24" i="48"/>
  <c r="D43" i="48"/>
  <c r="D7" i="49"/>
  <c r="D8" i="49"/>
  <c r="D9" i="49"/>
  <c r="D10" i="49"/>
  <c r="D11" i="49"/>
  <c r="D18" i="49"/>
  <c r="D19" i="49"/>
  <c r="D20" i="49"/>
  <c r="D21" i="49"/>
  <c r="D22" i="49"/>
  <c r="D23" i="49"/>
  <c r="D24" i="49"/>
  <c r="D43" i="49"/>
  <c r="D7" i="64"/>
  <c r="D8" i="64"/>
  <c r="D9" i="64"/>
  <c r="D10" i="64"/>
  <c r="D11" i="64"/>
  <c r="D18" i="64"/>
  <c r="D19" i="64"/>
  <c r="D20" i="64"/>
  <c r="D21" i="64"/>
  <c r="D22" i="64"/>
  <c r="D23" i="64"/>
  <c r="D24" i="64"/>
  <c r="D43" i="64"/>
  <c r="D7" i="63"/>
  <c r="D8" i="63"/>
  <c r="D9" i="63"/>
  <c r="D10" i="63"/>
  <c r="D11" i="63"/>
  <c r="D18" i="63"/>
  <c r="D19" i="63"/>
  <c r="D20" i="63"/>
  <c r="D21" i="63"/>
  <c r="D22" i="63"/>
  <c r="D23" i="63"/>
  <c r="D24" i="63"/>
  <c r="D43" i="63"/>
  <c r="D7" i="62"/>
  <c r="D8" i="62"/>
  <c r="D9" i="62"/>
  <c r="D10" i="62"/>
  <c r="D11" i="62"/>
  <c r="D18" i="62"/>
  <c r="D19" i="62"/>
  <c r="D20" i="62"/>
  <c r="D21" i="62"/>
  <c r="D22" i="62"/>
  <c r="D23" i="62"/>
  <c r="D24" i="62"/>
  <c r="D43" i="62"/>
  <c r="D7" i="61"/>
  <c r="D8" i="61"/>
  <c r="D9" i="61"/>
  <c r="D10" i="61"/>
  <c r="D11" i="61"/>
  <c r="D18" i="61"/>
  <c r="D19" i="61"/>
  <c r="D20" i="61"/>
  <c r="D21" i="61"/>
  <c r="D22" i="61"/>
  <c r="D23" i="61"/>
  <c r="D24" i="61"/>
  <c r="D43" i="61"/>
  <c r="D7" i="60"/>
  <c r="D8" i="60"/>
  <c r="D9" i="60"/>
  <c r="D10" i="60"/>
  <c r="D11" i="60"/>
  <c r="D18" i="60"/>
  <c r="D19" i="60"/>
  <c r="D20" i="60"/>
  <c r="D21" i="60"/>
  <c r="D22" i="60"/>
  <c r="D23" i="60"/>
  <c r="D24" i="60"/>
  <c r="D43" i="60"/>
  <c r="D7" i="59"/>
  <c r="D8" i="59"/>
  <c r="D9" i="59"/>
  <c r="D10" i="59"/>
  <c r="D11" i="59"/>
  <c r="D18" i="59"/>
  <c r="D19" i="59"/>
  <c r="D20" i="59"/>
  <c r="D21" i="59"/>
  <c r="D22" i="59"/>
  <c r="D23" i="59"/>
  <c r="D24" i="59"/>
  <c r="D43" i="59"/>
  <c r="D7" i="58"/>
  <c r="D8" i="58"/>
  <c r="D9" i="58"/>
  <c r="D10" i="58"/>
  <c r="D11" i="58"/>
  <c r="D18" i="58"/>
  <c r="D19" i="58"/>
  <c r="D20" i="58"/>
  <c r="D21" i="58"/>
  <c r="D22" i="58"/>
  <c r="D23" i="58"/>
  <c r="D24" i="58"/>
  <c r="D43" i="58"/>
  <c r="D7" i="57"/>
  <c r="D8" i="57"/>
  <c r="D9" i="57"/>
  <c r="D10" i="57"/>
  <c r="D11" i="57"/>
  <c r="D18" i="57"/>
  <c r="D19" i="57"/>
  <c r="D20" i="57"/>
  <c r="D21" i="57"/>
  <c r="D22" i="57"/>
  <c r="D23" i="57"/>
  <c r="D24" i="57"/>
  <c r="D43" i="57"/>
  <c r="D7" i="56"/>
  <c r="D8" i="56"/>
  <c r="D9" i="56"/>
  <c r="D10" i="56"/>
  <c r="D11" i="56"/>
  <c r="D18" i="56"/>
  <c r="D19" i="56"/>
  <c r="D20" i="56"/>
  <c r="D21" i="56"/>
  <c r="D22" i="56"/>
  <c r="D23" i="56"/>
  <c r="D24" i="56"/>
  <c r="D43" i="56"/>
  <c r="D7" i="55"/>
  <c r="D8" i="55"/>
  <c r="D9" i="55"/>
  <c r="D10" i="55"/>
  <c r="D11" i="55"/>
  <c r="D18" i="55"/>
  <c r="D19" i="55"/>
  <c r="D20" i="55"/>
  <c r="D21" i="55"/>
  <c r="D22" i="55"/>
  <c r="D23" i="55"/>
  <c r="D24" i="55"/>
  <c r="D43" i="55"/>
  <c r="D7" i="87"/>
  <c r="D8" i="87"/>
  <c r="D9" i="87"/>
  <c r="D10" i="87"/>
  <c r="D11" i="87"/>
  <c r="D18" i="87"/>
  <c r="D19" i="87"/>
  <c r="D20" i="87"/>
  <c r="D21" i="87"/>
  <c r="D22" i="87"/>
  <c r="D23" i="87"/>
  <c r="D24" i="87"/>
  <c r="D43" i="87"/>
  <c r="D7" i="86"/>
  <c r="D8" i="86"/>
  <c r="D9" i="86"/>
  <c r="D10" i="86"/>
  <c r="D11" i="86"/>
  <c r="D18" i="86"/>
  <c r="D19" i="86"/>
  <c r="D20" i="86"/>
  <c r="D21" i="86"/>
  <c r="D22" i="86"/>
  <c r="D23" i="86"/>
  <c r="D24" i="86"/>
  <c r="D43" i="86"/>
  <c r="D7" i="85"/>
  <c r="D8" i="85"/>
  <c r="D9" i="85"/>
  <c r="D10" i="85"/>
  <c r="D11" i="85"/>
  <c r="D18" i="85"/>
  <c r="D19" i="85"/>
  <c r="D20" i="85"/>
  <c r="D21" i="85"/>
  <c r="D22" i="85"/>
  <c r="D23" i="85"/>
  <c r="D24" i="85"/>
  <c r="D43" i="85"/>
  <c r="D7" i="84"/>
  <c r="D8" i="84"/>
  <c r="D9" i="84"/>
  <c r="D10" i="84"/>
  <c r="D11" i="84"/>
  <c r="D18" i="84"/>
  <c r="D19" i="84"/>
  <c r="D20" i="84"/>
  <c r="D21" i="84"/>
  <c r="D22" i="84"/>
  <c r="D23" i="84"/>
  <c r="D24" i="84"/>
  <c r="D43" i="84"/>
  <c r="D7" i="83"/>
  <c r="D8" i="83"/>
  <c r="D9" i="83"/>
  <c r="D10" i="83"/>
  <c r="D11" i="83"/>
  <c r="D18" i="83"/>
  <c r="D19" i="83"/>
  <c r="D20" i="83"/>
  <c r="D21" i="83"/>
  <c r="D22" i="83"/>
  <c r="D23" i="83"/>
  <c r="D24" i="83"/>
  <c r="D43" i="83"/>
  <c r="D7" i="82"/>
  <c r="D8" i="82"/>
  <c r="D9" i="82"/>
  <c r="D10" i="82"/>
  <c r="D11" i="82"/>
  <c r="D18" i="82"/>
  <c r="D19" i="82"/>
  <c r="D20" i="82"/>
  <c r="D21" i="82"/>
  <c r="D22" i="82"/>
  <c r="D23" i="82"/>
  <c r="D24" i="82"/>
  <c r="D43" i="82"/>
  <c r="D7" i="81"/>
  <c r="D8" i="81"/>
  <c r="D9" i="81"/>
  <c r="D10" i="81"/>
  <c r="D11" i="81"/>
  <c r="D18" i="81"/>
  <c r="D19" i="81"/>
  <c r="D20" i="81"/>
  <c r="D21" i="81"/>
  <c r="D22" i="81"/>
  <c r="D23" i="81"/>
  <c r="D24" i="81"/>
  <c r="D43" i="81"/>
  <c r="D7" i="50"/>
  <c r="D8" i="50"/>
  <c r="D9" i="50"/>
  <c r="D10" i="50"/>
  <c r="D11" i="50"/>
  <c r="D18" i="50"/>
  <c r="D19" i="50"/>
  <c r="D20" i="50"/>
  <c r="D21" i="50"/>
  <c r="D22" i="50"/>
  <c r="D23" i="50"/>
  <c r="D24" i="50"/>
  <c r="D43" i="50"/>
  <c r="D43" i="37"/>
  <c r="E7" i="2"/>
  <c r="E8" i="2"/>
  <c r="E9" i="2"/>
  <c r="E10" i="2"/>
  <c r="E11" i="2"/>
  <c r="E18" i="2"/>
  <c r="E19" i="2"/>
  <c r="E20" i="2"/>
  <c r="E21" i="2"/>
  <c r="E22" i="2"/>
  <c r="E23" i="2"/>
  <c r="E24" i="2"/>
  <c r="E43" i="2"/>
  <c r="E7" i="3"/>
  <c r="E8" i="3"/>
  <c r="E9" i="3"/>
  <c r="E10" i="3"/>
  <c r="E11" i="3"/>
  <c r="E18" i="3"/>
  <c r="E19" i="3"/>
  <c r="E20" i="3"/>
  <c r="E21" i="3"/>
  <c r="E22" i="3"/>
  <c r="E23" i="3"/>
  <c r="E24" i="3"/>
  <c r="E43" i="3"/>
  <c r="E7" i="51"/>
  <c r="E8" i="51"/>
  <c r="E9" i="51"/>
  <c r="E10" i="51"/>
  <c r="E11" i="51"/>
  <c r="E18" i="51"/>
  <c r="E19" i="51"/>
  <c r="E20" i="51"/>
  <c r="E21" i="51"/>
  <c r="E22" i="51"/>
  <c r="E23" i="51"/>
  <c r="E24" i="51"/>
  <c r="E43" i="51"/>
  <c r="E7" i="41"/>
  <c r="E8" i="41"/>
  <c r="E9" i="41"/>
  <c r="E10" i="41"/>
  <c r="E11" i="41"/>
  <c r="E18" i="41"/>
  <c r="E19" i="41"/>
  <c r="E20" i="41"/>
  <c r="E21" i="41"/>
  <c r="E22" i="41"/>
  <c r="E23" i="41"/>
  <c r="E24" i="41"/>
  <c r="E43" i="41"/>
  <c r="E7" i="42"/>
  <c r="E8" i="42"/>
  <c r="E9" i="42"/>
  <c r="E10" i="42"/>
  <c r="E11" i="42"/>
  <c r="E18" i="42"/>
  <c r="E19" i="42"/>
  <c r="E20" i="42"/>
  <c r="E21" i="42"/>
  <c r="E22" i="42"/>
  <c r="E23" i="42"/>
  <c r="E24" i="42"/>
  <c r="E43" i="42"/>
  <c r="E7" i="43"/>
  <c r="E8" i="43"/>
  <c r="E9" i="43"/>
  <c r="E10" i="43"/>
  <c r="E11" i="43"/>
  <c r="E18" i="43"/>
  <c r="E19" i="43"/>
  <c r="E20" i="43"/>
  <c r="E21" i="43"/>
  <c r="E22" i="43"/>
  <c r="E23" i="43"/>
  <c r="E24" i="43"/>
  <c r="E43" i="43"/>
  <c r="E7" i="44"/>
  <c r="E8" i="44"/>
  <c r="E9" i="44"/>
  <c r="E10" i="44"/>
  <c r="E11" i="44"/>
  <c r="E18" i="44"/>
  <c r="E19" i="44"/>
  <c r="E20" i="44"/>
  <c r="E21" i="44"/>
  <c r="E22" i="44"/>
  <c r="E23" i="44"/>
  <c r="E24" i="44"/>
  <c r="E43" i="44"/>
  <c r="E7" i="52"/>
  <c r="E8" i="52"/>
  <c r="E9" i="52"/>
  <c r="E10" i="52"/>
  <c r="E11" i="52"/>
  <c r="E18" i="52"/>
  <c r="E19" i="52"/>
  <c r="E20" i="52"/>
  <c r="E21" i="52"/>
  <c r="E22" i="52"/>
  <c r="E23" i="52"/>
  <c r="E24" i="52"/>
  <c r="E43" i="52"/>
  <c r="E7" i="53"/>
  <c r="E8" i="53"/>
  <c r="E9" i="53"/>
  <c r="E10" i="53"/>
  <c r="E11" i="53"/>
  <c r="E18" i="53"/>
  <c r="E19" i="53"/>
  <c r="E20" i="53"/>
  <c r="E21" i="53"/>
  <c r="E22" i="53"/>
  <c r="E23" i="53"/>
  <c r="E24" i="53"/>
  <c r="E43" i="53"/>
  <c r="E7" i="54"/>
  <c r="E8" i="54"/>
  <c r="E9" i="54"/>
  <c r="E10" i="54"/>
  <c r="E11" i="54"/>
  <c r="E18" i="54"/>
  <c r="E19" i="54"/>
  <c r="E20" i="54"/>
  <c r="E21" i="54"/>
  <c r="E22" i="54"/>
  <c r="E23" i="54"/>
  <c r="E24" i="54"/>
  <c r="E43" i="54"/>
  <c r="E7" i="45"/>
  <c r="E8" i="45"/>
  <c r="E9" i="45"/>
  <c r="E10" i="45"/>
  <c r="E11" i="45"/>
  <c r="E18" i="45"/>
  <c r="E19" i="45"/>
  <c r="E20" i="45"/>
  <c r="E21" i="45"/>
  <c r="E22" i="45"/>
  <c r="E23" i="45"/>
  <c r="E24" i="45"/>
  <c r="E43" i="45"/>
  <c r="E7" i="46"/>
  <c r="E8" i="46"/>
  <c r="E9" i="46"/>
  <c r="E10" i="46"/>
  <c r="E11" i="46"/>
  <c r="E18" i="46"/>
  <c r="E19" i="46"/>
  <c r="E20" i="46"/>
  <c r="E21" i="46"/>
  <c r="E22" i="46"/>
  <c r="E23" i="46"/>
  <c r="E24" i="46"/>
  <c r="E43" i="46"/>
  <c r="E7" i="47"/>
  <c r="E8" i="47"/>
  <c r="E9" i="47"/>
  <c r="E10" i="47"/>
  <c r="E11" i="47"/>
  <c r="E18" i="47"/>
  <c r="E19" i="47"/>
  <c r="E20" i="47"/>
  <c r="E21" i="47"/>
  <c r="E22" i="47"/>
  <c r="E23" i="47"/>
  <c r="E24" i="47"/>
  <c r="E43" i="47"/>
  <c r="E7" i="48"/>
  <c r="E8" i="48"/>
  <c r="E9" i="48"/>
  <c r="E10" i="48"/>
  <c r="E11" i="48"/>
  <c r="E18" i="48"/>
  <c r="E19" i="48"/>
  <c r="E20" i="48"/>
  <c r="E21" i="48"/>
  <c r="E22" i="48"/>
  <c r="E23" i="48"/>
  <c r="E24" i="48"/>
  <c r="E43" i="48"/>
  <c r="E7" i="49"/>
  <c r="E8" i="49"/>
  <c r="E9" i="49"/>
  <c r="E10" i="49"/>
  <c r="E11" i="49"/>
  <c r="E18" i="49"/>
  <c r="E19" i="49"/>
  <c r="E20" i="49"/>
  <c r="E21" i="49"/>
  <c r="E22" i="49"/>
  <c r="E23" i="49"/>
  <c r="E24" i="49"/>
  <c r="E43" i="49"/>
  <c r="E7" i="64"/>
  <c r="E8" i="64"/>
  <c r="E9" i="64"/>
  <c r="E10" i="64"/>
  <c r="E11" i="64"/>
  <c r="E18" i="64"/>
  <c r="E19" i="64"/>
  <c r="E20" i="64"/>
  <c r="E21" i="64"/>
  <c r="E22" i="64"/>
  <c r="E23" i="64"/>
  <c r="E24" i="64"/>
  <c r="E43" i="64"/>
  <c r="E7" i="63"/>
  <c r="E8" i="63"/>
  <c r="E9" i="63"/>
  <c r="E10" i="63"/>
  <c r="E11" i="63"/>
  <c r="E18" i="63"/>
  <c r="E19" i="63"/>
  <c r="E20" i="63"/>
  <c r="E21" i="63"/>
  <c r="E22" i="63"/>
  <c r="E23" i="63"/>
  <c r="E24" i="63"/>
  <c r="E43" i="63"/>
  <c r="E7" i="62"/>
  <c r="E8" i="62"/>
  <c r="E9" i="62"/>
  <c r="E10" i="62"/>
  <c r="E11" i="62"/>
  <c r="E18" i="62"/>
  <c r="E19" i="62"/>
  <c r="E20" i="62"/>
  <c r="E21" i="62"/>
  <c r="E22" i="62"/>
  <c r="E23" i="62"/>
  <c r="E24" i="62"/>
  <c r="E43" i="62"/>
  <c r="E7" i="61"/>
  <c r="E8" i="61"/>
  <c r="E9" i="61"/>
  <c r="E10" i="61"/>
  <c r="E11" i="61"/>
  <c r="E18" i="61"/>
  <c r="E19" i="61"/>
  <c r="E20" i="61"/>
  <c r="E21" i="61"/>
  <c r="E22" i="61"/>
  <c r="E23" i="61"/>
  <c r="E24" i="61"/>
  <c r="E43" i="61"/>
  <c r="E7" i="60"/>
  <c r="E8" i="60"/>
  <c r="E9" i="60"/>
  <c r="E10" i="60"/>
  <c r="E11" i="60"/>
  <c r="E18" i="60"/>
  <c r="E19" i="60"/>
  <c r="E20" i="60"/>
  <c r="E21" i="60"/>
  <c r="E22" i="60"/>
  <c r="E23" i="60"/>
  <c r="E24" i="60"/>
  <c r="E43" i="60"/>
  <c r="E7" i="59"/>
  <c r="E8" i="59"/>
  <c r="E9" i="59"/>
  <c r="E10" i="59"/>
  <c r="E11" i="59"/>
  <c r="E18" i="59"/>
  <c r="E19" i="59"/>
  <c r="E20" i="59"/>
  <c r="E21" i="59"/>
  <c r="E22" i="59"/>
  <c r="E23" i="59"/>
  <c r="E24" i="59"/>
  <c r="E43" i="59"/>
  <c r="E7" i="58"/>
  <c r="E8" i="58"/>
  <c r="E9" i="58"/>
  <c r="E10" i="58"/>
  <c r="E11" i="58"/>
  <c r="E18" i="58"/>
  <c r="E19" i="58"/>
  <c r="E20" i="58"/>
  <c r="E21" i="58"/>
  <c r="E22" i="58"/>
  <c r="E23" i="58"/>
  <c r="E24" i="58"/>
  <c r="E43" i="58"/>
  <c r="E7" i="57"/>
  <c r="E8" i="57"/>
  <c r="E9" i="57"/>
  <c r="E10" i="57"/>
  <c r="E11" i="57"/>
  <c r="E18" i="57"/>
  <c r="E19" i="57"/>
  <c r="E20" i="57"/>
  <c r="E21" i="57"/>
  <c r="E22" i="57"/>
  <c r="E23" i="57"/>
  <c r="E24" i="57"/>
  <c r="E43" i="57"/>
  <c r="E7" i="56"/>
  <c r="E8" i="56"/>
  <c r="E9" i="56"/>
  <c r="E10" i="56"/>
  <c r="E11" i="56"/>
  <c r="E18" i="56"/>
  <c r="E19" i="56"/>
  <c r="E20" i="56"/>
  <c r="E21" i="56"/>
  <c r="E22" i="56"/>
  <c r="E23" i="56"/>
  <c r="E24" i="56"/>
  <c r="E43" i="56"/>
  <c r="E7" i="55"/>
  <c r="E8" i="55"/>
  <c r="E9" i="55"/>
  <c r="E10" i="55"/>
  <c r="E11" i="55"/>
  <c r="E18" i="55"/>
  <c r="E19" i="55"/>
  <c r="E20" i="55"/>
  <c r="E21" i="55"/>
  <c r="E22" i="55"/>
  <c r="E23" i="55"/>
  <c r="E24" i="55"/>
  <c r="E43" i="55"/>
  <c r="E7" i="87"/>
  <c r="E8" i="87"/>
  <c r="E9" i="87"/>
  <c r="E10" i="87"/>
  <c r="E11" i="87"/>
  <c r="E18" i="87"/>
  <c r="E19" i="87"/>
  <c r="E20" i="87"/>
  <c r="E21" i="87"/>
  <c r="E22" i="87"/>
  <c r="E23" i="87"/>
  <c r="E24" i="87"/>
  <c r="E43" i="87"/>
  <c r="E7" i="86"/>
  <c r="E8" i="86"/>
  <c r="E9" i="86"/>
  <c r="E10" i="86"/>
  <c r="E11" i="86"/>
  <c r="E18" i="86"/>
  <c r="E19" i="86"/>
  <c r="E20" i="86"/>
  <c r="E21" i="86"/>
  <c r="E22" i="86"/>
  <c r="E23" i="86"/>
  <c r="E24" i="86"/>
  <c r="E43" i="86"/>
  <c r="E7" i="85"/>
  <c r="E8" i="85"/>
  <c r="E9" i="85"/>
  <c r="E10" i="85"/>
  <c r="E11" i="85"/>
  <c r="E18" i="85"/>
  <c r="E19" i="85"/>
  <c r="E20" i="85"/>
  <c r="E21" i="85"/>
  <c r="E22" i="85"/>
  <c r="E23" i="85"/>
  <c r="E24" i="85"/>
  <c r="E43" i="85"/>
  <c r="E7" i="84"/>
  <c r="E8" i="84"/>
  <c r="E9" i="84"/>
  <c r="E10" i="84"/>
  <c r="E11" i="84"/>
  <c r="E18" i="84"/>
  <c r="E19" i="84"/>
  <c r="E20" i="84"/>
  <c r="E21" i="84"/>
  <c r="E22" i="84"/>
  <c r="E23" i="84"/>
  <c r="E24" i="84"/>
  <c r="E43" i="84"/>
  <c r="E7" i="83"/>
  <c r="E8" i="83"/>
  <c r="E9" i="83"/>
  <c r="E10" i="83"/>
  <c r="E11" i="83"/>
  <c r="E18" i="83"/>
  <c r="E19" i="83"/>
  <c r="E20" i="83"/>
  <c r="E21" i="83"/>
  <c r="E22" i="83"/>
  <c r="E23" i="83"/>
  <c r="E24" i="83"/>
  <c r="E43" i="83"/>
  <c r="E7" i="82"/>
  <c r="E8" i="82"/>
  <c r="E9" i="82"/>
  <c r="E10" i="82"/>
  <c r="E11" i="82"/>
  <c r="E18" i="82"/>
  <c r="E19" i="82"/>
  <c r="E20" i="82"/>
  <c r="E21" i="82"/>
  <c r="E22" i="82"/>
  <c r="E23" i="82"/>
  <c r="E24" i="82"/>
  <c r="E43" i="82"/>
  <c r="E7" i="81"/>
  <c r="E8" i="81"/>
  <c r="E9" i="81"/>
  <c r="E10" i="81"/>
  <c r="E11" i="81"/>
  <c r="E18" i="81"/>
  <c r="E19" i="81"/>
  <c r="E20" i="81"/>
  <c r="E21" i="81"/>
  <c r="E22" i="81"/>
  <c r="E23" i="81"/>
  <c r="E24" i="81"/>
  <c r="E43" i="81"/>
  <c r="E7" i="50"/>
  <c r="E8" i="50"/>
  <c r="E9" i="50"/>
  <c r="E10" i="50"/>
  <c r="E11" i="50"/>
  <c r="E18" i="50"/>
  <c r="E19" i="50"/>
  <c r="E20" i="50"/>
  <c r="E21" i="50"/>
  <c r="E22" i="50"/>
  <c r="E23" i="50"/>
  <c r="E24" i="50"/>
  <c r="E43" i="50"/>
  <c r="E43" i="37"/>
  <c r="F32" i="37"/>
  <c r="F33" i="37"/>
  <c r="F34" i="37"/>
  <c r="F35" i="37"/>
  <c r="F36" i="37"/>
  <c r="F37" i="37"/>
  <c r="F38" i="37"/>
  <c r="F39" i="37"/>
  <c r="F40" i="37"/>
  <c r="F18" i="2"/>
  <c r="F19" i="2"/>
  <c r="F20" i="2"/>
  <c r="F21" i="2"/>
  <c r="F22" i="2"/>
  <c r="F23" i="2"/>
  <c r="F24" i="2"/>
  <c r="F18" i="3"/>
  <c r="F19" i="3"/>
  <c r="F20" i="3"/>
  <c r="F21" i="3"/>
  <c r="F22" i="3"/>
  <c r="F23" i="3"/>
  <c r="F24" i="3"/>
  <c r="F18" i="51"/>
  <c r="F19" i="51"/>
  <c r="F20" i="51"/>
  <c r="F21" i="51"/>
  <c r="F22" i="51"/>
  <c r="F23" i="51"/>
  <c r="F24" i="51"/>
  <c r="F18" i="41"/>
  <c r="F19" i="41"/>
  <c r="F20" i="41"/>
  <c r="F21" i="41"/>
  <c r="F22" i="41"/>
  <c r="F23" i="41"/>
  <c r="F24" i="41"/>
  <c r="F18" i="42"/>
  <c r="F19" i="42"/>
  <c r="F20" i="42"/>
  <c r="F21" i="42"/>
  <c r="F22" i="42"/>
  <c r="F23" i="42"/>
  <c r="F24" i="42"/>
  <c r="F18" i="43"/>
  <c r="F19" i="43"/>
  <c r="F20" i="43"/>
  <c r="F21" i="43"/>
  <c r="F22" i="43"/>
  <c r="F23" i="43"/>
  <c r="F24" i="43"/>
  <c r="F18" i="44"/>
  <c r="F19" i="44"/>
  <c r="F20" i="44"/>
  <c r="F21" i="44"/>
  <c r="F22" i="44"/>
  <c r="F23" i="44"/>
  <c r="F24" i="44"/>
  <c r="F18" i="52"/>
  <c r="F19" i="52"/>
  <c r="F20" i="52"/>
  <c r="F21" i="52"/>
  <c r="F22" i="52"/>
  <c r="F23" i="52"/>
  <c r="F24" i="52"/>
  <c r="F18" i="53"/>
  <c r="F19" i="53"/>
  <c r="F20" i="53"/>
  <c r="F21" i="53"/>
  <c r="F22" i="53"/>
  <c r="F23" i="53"/>
  <c r="F24" i="53"/>
  <c r="F18" i="54"/>
  <c r="F19" i="54"/>
  <c r="F20" i="54"/>
  <c r="F21" i="54"/>
  <c r="F22" i="54"/>
  <c r="F23" i="54"/>
  <c r="F24" i="54"/>
  <c r="F18" i="45"/>
  <c r="F19" i="45"/>
  <c r="F20" i="45"/>
  <c r="F21" i="45"/>
  <c r="F22" i="45"/>
  <c r="F23" i="45"/>
  <c r="F24" i="45"/>
  <c r="F18" i="46"/>
  <c r="F19" i="46"/>
  <c r="F20" i="46"/>
  <c r="F21" i="46"/>
  <c r="F22" i="46"/>
  <c r="F23" i="46"/>
  <c r="F24" i="46"/>
  <c r="F18" i="47"/>
  <c r="F19" i="47"/>
  <c r="F20" i="47"/>
  <c r="F21" i="47"/>
  <c r="F22" i="47"/>
  <c r="F23" i="47"/>
  <c r="F24" i="47"/>
  <c r="F18" i="48"/>
  <c r="F19" i="48"/>
  <c r="F20" i="48"/>
  <c r="F21" i="48"/>
  <c r="F22" i="48"/>
  <c r="F23" i="48"/>
  <c r="F24" i="48"/>
  <c r="F18" i="49"/>
  <c r="F19" i="49"/>
  <c r="F20" i="49"/>
  <c r="F21" i="49"/>
  <c r="F22" i="49"/>
  <c r="F23" i="49"/>
  <c r="F24" i="49"/>
  <c r="F18" i="64"/>
  <c r="F19" i="64"/>
  <c r="F20" i="64"/>
  <c r="F21" i="64"/>
  <c r="F22" i="64"/>
  <c r="F23" i="64"/>
  <c r="F24" i="64"/>
  <c r="F18" i="63"/>
  <c r="F19" i="63"/>
  <c r="F20" i="63"/>
  <c r="F21" i="63"/>
  <c r="F22" i="63"/>
  <c r="F23" i="63"/>
  <c r="F24" i="63"/>
  <c r="F18" i="62"/>
  <c r="F19" i="62"/>
  <c r="F20" i="62"/>
  <c r="F21" i="62"/>
  <c r="F22" i="62"/>
  <c r="F23" i="62"/>
  <c r="F24" i="62"/>
  <c r="F18" i="61"/>
  <c r="F19" i="61"/>
  <c r="F20" i="61"/>
  <c r="F21" i="61"/>
  <c r="F22" i="61"/>
  <c r="F23" i="61"/>
  <c r="F24" i="61"/>
  <c r="F18" i="60"/>
  <c r="F19" i="60"/>
  <c r="F20" i="60"/>
  <c r="F21" i="60"/>
  <c r="F22" i="60"/>
  <c r="F23" i="60"/>
  <c r="F24" i="60"/>
  <c r="F18" i="59"/>
  <c r="F19" i="59"/>
  <c r="F20" i="59"/>
  <c r="F21" i="59"/>
  <c r="F22" i="59"/>
  <c r="F23" i="59"/>
  <c r="F24" i="59"/>
  <c r="F18" i="58"/>
  <c r="F19" i="58"/>
  <c r="F20" i="58"/>
  <c r="F21" i="58"/>
  <c r="F22" i="58"/>
  <c r="F23" i="58"/>
  <c r="F24" i="58"/>
  <c r="F18" i="57"/>
  <c r="F19" i="57"/>
  <c r="F20" i="57"/>
  <c r="F21" i="57"/>
  <c r="F22" i="57"/>
  <c r="F23" i="57"/>
  <c r="F24" i="57"/>
  <c r="F18" i="56"/>
  <c r="F19" i="56"/>
  <c r="F20" i="56"/>
  <c r="F21" i="56"/>
  <c r="F22" i="56"/>
  <c r="F23" i="56"/>
  <c r="F24" i="56"/>
  <c r="F18" i="55"/>
  <c r="F19" i="55"/>
  <c r="F20" i="55"/>
  <c r="F21" i="55"/>
  <c r="F22" i="55"/>
  <c r="F23" i="55"/>
  <c r="F24" i="55"/>
  <c r="F18" i="87"/>
  <c r="F19" i="87"/>
  <c r="F20" i="87"/>
  <c r="F21" i="87"/>
  <c r="F22" i="87"/>
  <c r="F23" i="87"/>
  <c r="F24" i="87"/>
  <c r="F18" i="86"/>
  <c r="F19" i="86"/>
  <c r="F20" i="86"/>
  <c r="F21" i="86"/>
  <c r="F22" i="86"/>
  <c r="F23" i="86"/>
  <c r="F24" i="86"/>
  <c r="F18" i="85"/>
  <c r="F19" i="85"/>
  <c r="F20" i="85"/>
  <c r="F21" i="85"/>
  <c r="F22" i="85"/>
  <c r="F23" i="85"/>
  <c r="F24" i="85"/>
  <c r="F18" i="84"/>
  <c r="F19" i="84"/>
  <c r="F20" i="84"/>
  <c r="F21" i="84"/>
  <c r="F22" i="84"/>
  <c r="F23" i="84"/>
  <c r="F24" i="84"/>
  <c r="F18" i="83"/>
  <c r="F19" i="83"/>
  <c r="F20" i="83"/>
  <c r="F21" i="83"/>
  <c r="F22" i="83"/>
  <c r="F23" i="83"/>
  <c r="F24" i="83"/>
  <c r="F18" i="82"/>
  <c r="F19" i="82"/>
  <c r="F20" i="82"/>
  <c r="F21" i="82"/>
  <c r="F22" i="82"/>
  <c r="F23" i="82"/>
  <c r="F24" i="82"/>
  <c r="F18" i="81"/>
  <c r="F19" i="81"/>
  <c r="F20" i="81"/>
  <c r="F21" i="81"/>
  <c r="F22" i="81"/>
  <c r="F23" i="81"/>
  <c r="F24" i="81"/>
  <c r="F18" i="50"/>
  <c r="F19" i="50"/>
  <c r="F20" i="50"/>
  <c r="F21" i="50"/>
  <c r="F22" i="50"/>
  <c r="F23" i="50"/>
  <c r="F24" i="50"/>
  <c r="F24" i="37"/>
  <c r="F7" i="2"/>
  <c r="F8" i="2"/>
  <c r="F9" i="2"/>
  <c r="F10" i="2"/>
  <c r="F11" i="2"/>
  <c r="F6" i="3"/>
  <c r="F8" i="3"/>
  <c r="F9" i="3"/>
  <c r="F10" i="3"/>
  <c r="F11" i="3"/>
  <c r="F7" i="51"/>
  <c r="F8" i="51"/>
  <c r="F9" i="51"/>
  <c r="F10" i="51"/>
  <c r="F11" i="51"/>
  <c r="F7" i="41"/>
  <c r="F8" i="41"/>
  <c r="F9" i="41"/>
  <c r="F10" i="41"/>
  <c r="F11" i="41"/>
  <c r="F7" i="42"/>
  <c r="F8" i="42"/>
  <c r="F9" i="42"/>
  <c r="F10" i="42"/>
  <c r="F11" i="42"/>
  <c r="F7" i="43"/>
  <c r="F8" i="43"/>
  <c r="F9" i="43"/>
  <c r="F10" i="43"/>
  <c r="F11" i="43"/>
  <c r="F7" i="44"/>
  <c r="F8" i="44"/>
  <c r="F9" i="44"/>
  <c r="F10" i="44"/>
  <c r="F11" i="44"/>
  <c r="F7" i="52"/>
  <c r="F8" i="52"/>
  <c r="F9" i="52"/>
  <c r="F10" i="52"/>
  <c r="F11" i="52"/>
  <c r="F7" i="53"/>
  <c r="F8" i="53"/>
  <c r="F9" i="53"/>
  <c r="F10" i="53"/>
  <c r="F11" i="53"/>
  <c r="F7" i="54"/>
  <c r="F8" i="54"/>
  <c r="F9" i="54"/>
  <c r="F10" i="54"/>
  <c r="F11" i="54"/>
  <c r="F7" i="45"/>
  <c r="F8" i="45"/>
  <c r="F9" i="45"/>
  <c r="F10" i="45"/>
  <c r="F11" i="45"/>
  <c r="F7" i="46"/>
  <c r="F8" i="46"/>
  <c r="F9" i="46"/>
  <c r="F10" i="46"/>
  <c r="F11" i="46"/>
  <c r="F7" i="47"/>
  <c r="F8" i="47"/>
  <c r="F9" i="47"/>
  <c r="F10" i="47"/>
  <c r="F11" i="47"/>
  <c r="F7" i="48"/>
  <c r="F8" i="48"/>
  <c r="F9" i="48"/>
  <c r="F10" i="48"/>
  <c r="F11" i="48"/>
  <c r="F7" i="49"/>
  <c r="F8" i="49"/>
  <c r="F9" i="49"/>
  <c r="F10" i="49"/>
  <c r="F11" i="49"/>
  <c r="F7" i="64"/>
  <c r="F8" i="64"/>
  <c r="F9" i="64"/>
  <c r="F10" i="64"/>
  <c r="F11" i="64"/>
  <c r="F7" i="63"/>
  <c r="F8" i="63"/>
  <c r="F9" i="63"/>
  <c r="F10" i="63"/>
  <c r="F11" i="63"/>
  <c r="F7" i="62"/>
  <c r="F8" i="62"/>
  <c r="F9" i="62"/>
  <c r="F10" i="62"/>
  <c r="F11" i="62"/>
  <c r="F7" i="61"/>
  <c r="F8" i="61"/>
  <c r="F9" i="61"/>
  <c r="F10" i="61"/>
  <c r="F11" i="61"/>
  <c r="F7" i="60"/>
  <c r="F8" i="60"/>
  <c r="F9" i="60"/>
  <c r="F10" i="60"/>
  <c r="F11" i="60"/>
  <c r="F7" i="59"/>
  <c r="F8" i="59"/>
  <c r="F9" i="59"/>
  <c r="F10" i="59"/>
  <c r="F11" i="59"/>
  <c r="F7" i="58"/>
  <c r="F8" i="58"/>
  <c r="F9" i="58"/>
  <c r="F10" i="58"/>
  <c r="F11" i="58"/>
  <c r="F7" i="57"/>
  <c r="F8" i="57"/>
  <c r="F9" i="57"/>
  <c r="F10" i="57"/>
  <c r="F11" i="57"/>
  <c r="F7" i="56"/>
  <c r="F8" i="56"/>
  <c r="F9" i="56"/>
  <c r="F10" i="56"/>
  <c r="F11" i="56"/>
  <c r="F7" i="55"/>
  <c r="F8" i="55"/>
  <c r="F9" i="55"/>
  <c r="F10" i="55"/>
  <c r="F11" i="55"/>
  <c r="F7" i="87"/>
  <c r="F8" i="87"/>
  <c r="F9" i="87"/>
  <c r="F10" i="87"/>
  <c r="F11" i="87"/>
  <c r="F7" i="86"/>
  <c r="F8" i="86"/>
  <c r="F9" i="86"/>
  <c r="F10" i="86"/>
  <c r="F11" i="86"/>
  <c r="F7" i="85"/>
  <c r="F8" i="85"/>
  <c r="F9" i="85"/>
  <c r="F10" i="85"/>
  <c r="F11" i="85"/>
  <c r="F7" i="84"/>
  <c r="F8" i="84"/>
  <c r="F9" i="84"/>
  <c r="F10" i="84"/>
  <c r="F11" i="84"/>
  <c r="F7" i="83"/>
  <c r="F8" i="83"/>
  <c r="F9" i="83"/>
  <c r="F10" i="83"/>
  <c r="F11" i="83"/>
  <c r="F7" i="82"/>
  <c r="F8" i="82"/>
  <c r="F9" i="82"/>
  <c r="F10" i="82"/>
  <c r="F11" i="82"/>
  <c r="F7" i="81"/>
  <c r="F8" i="81"/>
  <c r="F9" i="81"/>
  <c r="F10" i="81"/>
  <c r="F11" i="81"/>
  <c r="F7" i="50"/>
  <c r="F8" i="50"/>
  <c r="F9" i="50"/>
  <c r="F10" i="50"/>
  <c r="F11" i="50"/>
  <c r="F11" i="37"/>
  <c r="F43" i="37"/>
  <c r="G7" i="2"/>
  <c r="G8" i="2"/>
  <c r="G9" i="2"/>
  <c r="G10" i="2"/>
  <c r="G11" i="2"/>
  <c r="G18" i="2"/>
  <c r="G19" i="2"/>
  <c r="G20" i="2"/>
  <c r="G21" i="2"/>
  <c r="G22" i="2"/>
  <c r="G23" i="2"/>
  <c r="G24" i="2"/>
  <c r="G43" i="2"/>
  <c r="G6" i="3"/>
  <c r="G7" i="3"/>
  <c r="G8" i="3"/>
  <c r="G9" i="3"/>
  <c r="G10" i="3"/>
  <c r="G11" i="3"/>
  <c r="G18" i="3"/>
  <c r="G19" i="3"/>
  <c r="G20" i="3"/>
  <c r="G21" i="3"/>
  <c r="G22" i="3"/>
  <c r="G23" i="3"/>
  <c r="G24" i="3"/>
  <c r="G43" i="3"/>
  <c r="G7" i="51"/>
  <c r="G8" i="51"/>
  <c r="G9" i="51"/>
  <c r="G10" i="51"/>
  <c r="G11" i="51"/>
  <c r="G18" i="51"/>
  <c r="G19" i="51"/>
  <c r="G20" i="51"/>
  <c r="G21" i="51"/>
  <c r="G22" i="51"/>
  <c r="G23" i="51"/>
  <c r="G24" i="51"/>
  <c r="G43" i="51"/>
  <c r="G7" i="41"/>
  <c r="G8" i="41"/>
  <c r="G9" i="41"/>
  <c r="G10" i="41"/>
  <c r="G11" i="41"/>
  <c r="G18" i="41"/>
  <c r="G19" i="41"/>
  <c r="G20" i="41"/>
  <c r="G21" i="41"/>
  <c r="G22" i="41"/>
  <c r="G23" i="41"/>
  <c r="G24" i="41"/>
  <c r="G43" i="41"/>
  <c r="G7" i="42"/>
  <c r="G8" i="42"/>
  <c r="G9" i="42"/>
  <c r="G10" i="42"/>
  <c r="G11" i="42"/>
  <c r="G18" i="42"/>
  <c r="G19" i="42"/>
  <c r="G20" i="42"/>
  <c r="G21" i="42"/>
  <c r="G22" i="42"/>
  <c r="G23" i="42"/>
  <c r="G24" i="42"/>
  <c r="G43" i="42"/>
  <c r="G7" i="43"/>
  <c r="G8" i="43"/>
  <c r="G9" i="43"/>
  <c r="G10" i="43"/>
  <c r="G11" i="43"/>
  <c r="G18" i="43"/>
  <c r="G19" i="43"/>
  <c r="G20" i="43"/>
  <c r="G21" i="43"/>
  <c r="G22" i="43"/>
  <c r="G23" i="43"/>
  <c r="G24" i="43"/>
  <c r="G43" i="43"/>
  <c r="G7" i="44"/>
  <c r="G8" i="44"/>
  <c r="G9" i="44"/>
  <c r="G10" i="44"/>
  <c r="G11" i="44"/>
  <c r="G18" i="44"/>
  <c r="G19" i="44"/>
  <c r="G20" i="44"/>
  <c r="G21" i="44"/>
  <c r="G22" i="44"/>
  <c r="G23" i="44"/>
  <c r="G24" i="44"/>
  <c r="G43" i="44"/>
  <c r="G7" i="52"/>
  <c r="G8" i="52"/>
  <c r="G9" i="52"/>
  <c r="G10" i="52"/>
  <c r="G11" i="52"/>
  <c r="G18" i="52"/>
  <c r="G19" i="52"/>
  <c r="G20" i="52"/>
  <c r="G21" i="52"/>
  <c r="G22" i="52"/>
  <c r="G23" i="52"/>
  <c r="G24" i="52"/>
  <c r="G43" i="52"/>
  <c r="G7" i="53"/>
  <c r="G8" i="53"/>
  <c r="G9" i="53"/>
  <c r="G10" i="53"/>
  <c r="G11" i="53"/>
  <c r="G18" i="53"/>
  <c r="G19" i="53"/>
  <c r="G20" i="53"/>
  <c r="G21" i="53"/>
  <c r="G22" i="53"/>
  <c r="G23" i="53"/>
  <c r="G24" i="53"/>
  <c r="G43" i="53"/>
  <c r="G7" i="54"/>
  <c r="G8" i="54"/>
  <c r="G9" i="54"/>
  <c r="G10" i="54"/>
  <c r="G11" i="54"/>
  <c r="G18" i="54"/>
  <c r="G19" i="54"/>
  <c r="G20" i="54"/>
  <c r="G21" i="54"/>
  <c r="G22" i="54"/>
  <c r="G23" i="54"/>
  <c r="G24" i="54"/>
  <c r="G43" i="54"/>
  <c r="G7" i="45"/>
  <c r="G8" i="45"/>
  <c r="G9" i="45"/>
  <c r="G10" i="45"/>
  <c r="G11" i="45"/>
  <c r="G18" i="45"/>
  <c r="G19" i="45"/>
  <c r="G20" i="45"/>
  <c r="G21" i="45"/>
  <c r="G22" i="45"/>
  <c r="G23" i="45"/>
  <c r="G24" i="45"/>
  <c r="G43" i="45"/>
  <c r="G7" i="46"/>
  <c r="G8" i="46"/>
  <c r="G9" i="46"/>
  <c r="G10" i="46"/>
  <c r="G11" i="46"/>
  <c r="G18" i="46"/>
  <c r="G19" i="46"/>
  <c r="G20" i="46"/>
  <c r="G21" i="46"/>
  <c r="G22" i="46"/>
  <c r="G23" i="46"/>
  <c r="G24" i="46"/>
  <c r="G43" i="46"/>
  <c r="G7" i="47"/>
  <c r="G8" i="47"/>
  <c r="G9" i="47"/>
  <c r="G10" i="47"/>
  <c r="G11" i="47"/>
  <c r="G18" i="47"/>
  <c r="G19" i="47"/>
  <c r="G20" i="47"/>
  <c r="G21" i="47"/>
  <c r="G22" i="47"/>
  <c r="G23" i="47"/>
  <c r="G24" i="47"/>
  <c r="G43" i="47"/>
  <c r="G7" i="48"/>
  <c r="G8" i="48"/>
  <c r="G9" i="48"/>
  <c r="G10" i="48"/>
  <c r="G11" i="48"/>
  <c r="G18" i="48"/>
  <c r="G19" i="48"/>
  <c r="G20" i="48"/>
  <c r="G21" i="48"/>
  <c r="G22" i="48"/>
  <c r="G23" i="48"/>
  <c r="G24" i="48"/>
  <c r="G43" i="48"/>
  <c r="G7" i="49"/>
  <c r="G8" i="49"/>
  <c r="G9" i="49"/>
  <c r="G10" i="49"/>
  <c r="G11" i="49"/>
  <c r="G18" i="49"/>
  <c r="G19" i="49"/>
  <c r="G20" i="49"/>
  <c r="G21" i="49"/>
  <c r="G22" i="49"/>
  <c r="G23" i="49"/>
  <c r="G24" i="49"/>
  <c r="G43" i="49"/>
  <c r="G7" i="64"/>
  <c r="G8" i="64"/>
  <c r="G9" i="64"/>
  <c r="G10" i="64"/>
  <c r="G11" i="64"/>
  <c r="G18" i="64"/>
  <c r="G19" i="64"/>
  <c r="G20" i="64"/>
  <c r="G21" i="64"/>
  <c r="G22" i="64"/>
  <c r="G23" i="64"/>
  <c r="G24" i="64"/>
  <c r="G43" i="64"/>
  <c r="G7" i="63"/>
  <c r="G8" i="63"/>
  <c r="G9" i="63"/>
  <c r="G10" i="63"/>
  <c r="G11" i="63"/>
  <c r="G18" i="63"/>
  <c r="G19" i="63"/>
  <c r="G20" i="63"/>
  <c r="G21" i="63"/>
  <c r="G22" i="63"/>
  <c r="G23" i="63"/>
  <c r="G24" i="63"/>
  <c r="G43" i="63"/>
  <c r="G7" i="62"/>
  <c r="G8" i="62"/>
  <c r="G9" i="62"/>
  <c r="G10" i="62"/>
  <c r="G11" i="62"/>
  <c r="G18" i="62"/>
  <c r="G19" i="62"/>
  <c r="G20" i="62"/>
  <c r="G21" i="62"/>
  <c r="G22" i="62"/>
  <c r="G23" i="62"/>
  <c r="G24" i="62"/>
  <c r="G43" i="62"/>
  <c r="G7" i="61"/>
  <c r="G8" i="61"/>
  <c r="G9" i="61"/>
  <c r="G10" i="61"/>
  <c r="G11" i="61"/>
  <c r="G18" i="61"/>
  <c r="G19" i="61"/>
  <c r="G20" i="61"/>
  <c r="G21" i="61"/>
  <c r="G22" i="61"/>
  <c r="G23" i="61"/>
  <c r="G24" i="61"/>
  <c r="G43" i="61"/>
  <c r="G7" i="60"/>
  <c r="G8" i="60"/>
  <c r="G9" i="60"/>
  <c r="G10" i="60"/>
  <c r="G11" i="60"/>
  <c r="G18" i="60"/>
  <c r="G19" i="60"/>
  <c r="G20" i="60"/>
  <c r="G21" i="60"/>
  <c r="G22" i="60"/>
  <c r="G23" i="60"/>
  <c r="G24" i="60"/>
  <c r="G43" i="60"/>
  <c r="G7" i="59"/>
  <c r="G8" i="59"/>
  <c r="G9" i="59"/>
  <c r="G10" i="59"/>
  <c r="G11" i="59"/>
  <c r="G18" i="59"/>
  <c r="G19" i="59"/>
  <c r="G20" i="59"/>
  <c r="G21" i="59"/>
  <c r="G22" i="59"/>
  <c r="G23" i="59"/>
  <c r="G24" i="59"/>
  <c r="G43" i="59"/>
  <c r="G7" i="58"/>
  <c r="G8" i="58"/>
  <c r="G9" i="58"/>
  <c r="G10" i="58"/>
  <c r="G11" i="58"/>
  <c r="G18" i="58"/>
  <c r="G19" i="58"/>
  <c r="G20" i="58"/>
  <c r="G21" i="58"/>
  <c r="G22" i="58"/>
  <c r="G23" i="58"/>
  <c r="G24" i="58"/>
  <c r="G43" i="58"/>
  <c r="G7" i="57"/>
  <c r="G8" i="57"/>
  <c r="G9" i="57"/>
  <c r="G10" i="57"/>
  <c r="G11" i="57"/>
  <c r="G18" i="57"/>
  <c r="G19" i="57"/>
  <c r="G20" i="57"/>
  <c r="G21" i="57"/>
  <c r="G22" i="57"/>
  <c r="G23" i="57"/>
  <c r="G24" i="57"/>
  <c r="G43" i="57"/>
  <c r="G7" i="56"/>
  <c r="G8" i="56"/>
  <c r="G9" i="56"/>
  <c r="G10" i="56"/>
  <c r="G11" i="56"/>
  <c r="G18" i="56"/>
  <c r="G19" i="56"/>
  <c r="G20" i="56"/>
  <c r="G21" i="56"/>
  <c r="G22" i="56"/>
  <c r="G23" i="56"/>
  <c r="G24" i="56"/>
  <c r="G43" i="56"/>
  <c r="G7" i="55"/>
  <c r="G8" i="55"/>
  <c r="G9" i="55"/>
  <c r="G10" i="55"/>
  <c r="G11" i="55"/>
  <c r="G18" i="55"/>
  <c r="G19" i="55"/>
  <c r="G20" i="55"/>
  <c r="G21" i="55"/>
  <c r="G22" i="55"/>
  <c r="G23" i="55"/>
  <c r="G24" i="55"/>
  <c r="G43" i="55"/>
  <c r="G7" i="87"/>
  <c r="G8" i="87"/>
  <c r="G9" i="87"/>
  <c r="G10" i="87"/>
  <c r="G11" i="87"/>
  <c r="G18" i="87"/>
  <c r="G19" i="87"/>
  <c r="G20" i="87"/>
  <c r="G21" i="87"/>
  <c r="G22" i="87"/>
  <c r="G23" i="87"/>
  <c r="G24" i="87"/>
  <c r="G43" i="87"/>
  <c r="G7" i="86"/>
  <c r="G8" i="86"/>
  <c r="G9" i="86"/>
  <c r="G10" i="86"/>
  <c r="G11" i="86"/>
  <c r="G18" i="86"/>
  <c r="G19" i="86"/>
  <c r="G20" i="86"/>
  <c r="G21" i="86"/>
  <c r="G22" i="86"/>
  <c r="G23" i="86"/>
  <c r="G24" i="86"/>
  <c r="G43" i="86"/>
  <c r="G7" i="85"/>
  <c r="G8" i="85"/>
  <c r="G9" i="85"/>
  <c r="G10" i="85"/>
  <c r="G11" i="85"/>
  <c r="G18" i="85"/>
  <c r="G19" i="85"/>
  <c r="G20" i="85"/>
  <c r="G21" i="85"/>
  <c r="G22" i="85"/>
  <c r="G23" i="85"/>
  <c r="G24" i="85"/>
  <c r="G43" i="85"/>
  <c r="G7" i="84"/>
  <c r="G8" i="84"/>
  <c r="G9" i="84"/>
  <c r="G10" i="84"/>
  <c r="G11" i="84"/>
  <c r="G18" i="84"/>
  <c r="G19" i="84"/>
  <c r="G20" i="84"/>
  <c r="G21" i="84"/>
  <c r="G22" i="84"/>
  <c r="G23" i="84"/>
  <c r="G24" i="84"/>
  <c r="G43" i="84"/>
  <c r="G7" i="83"/>
  <c r="G8" i="83"/>
  <c r="G9" i="83"/>
  <c r="G10" i="83"/>
  <c r="G11" i="83"/>
  <c r="G18" i="83"/>
  <c r="G19" i="83"/>
  <c r="G20" i="83"/>
  <c r="G21" i="83"/>
  <c r="G22" i="83"/>
  <c r="G23" i="83"/>
  <c r="G24" i="83"/>
  <c r="G43" i="83"/>
  <c r="G7" i="82"/>
  <c r="G8" i="82"/>
  <c r="G9" i="82"/>
  <c r="G10" i="82"/>
  <c r="G11" i="82"/>
  <c r="G18" i="82"/>
  <c r="G19" i="82"/>
  <c r="G20" i="82"/>
  <c r="G21" i="82"/>
  <c r="G22" i="82"/>
  <c r="G23" i="82"/>
  <c r="G24" i="82"/>
  <c r="G43" i="82"/>
  <c r="G7" i="81"/>
  <c r="G8" i="81"/>
  <c r="G9" i="81"/>
  <c r="G10" i="81"/>
  <c r="G11" i="81"/>
  <c r="G18" i="81"/>
  <c r="G19" i="81"/>
  <c r="G20" i="81"/>
  <c r="G21" i="81"/>
  <c r="G22" i="81"/>
  <c r="G23" i="81"/>
  <c r="G24" i="81"/>
  <c r="G43" i="81"/>
  <c r="G7" i="50"/>
  <c r="G8" i="50"/>
  <c r="G9" i="50"/>
  <c r="G10" i="50"/>
  <c r="G11" i="50"/>
  <c r="G18" i="50"/>
  <c r="G19" i="50"/>
  <c r="G20" i="50"/>
  <c r="G21" i="50"/>
  <c r="G22" i="50"/>
  <c r="G23" i="50"/>
  <c r="G24" i="50"/>
  <c r="G43" i="50"/>
  <c r="G43" i="37"/>
  <c r="H7" i="2"/>
  <c r="H8" i="2"/>
  <c r="H9" i="2"/>
  <c r="H10" i="2"/>
  <c r="H11" i="2"/>
  <c r="H18" i="2"/>
  <c r="H19" i="2"/>
  <c r="H20" i="2"/>
  <c r="H21" i="2"/>
  <c r="H22" i="2"/>
  <c r="H23" i="2"/>
  <c r="H24" i="2"/>
  <c r="H43" i="2"/>
  <c r="H6" i="3"/>
  <c r="H7" i="3"/>
  <c r="H8" i="3"/>
  <c r="H9" i="3"/>
  <c r="H10" i="3"/>
  <c r="H11" i="3"/>
  <c r="H18" i="3"/>
  <c r="H19" i="3"/>
  <c r="H20" i="3"/>
  <c r="H21" i="3"/>
  <c r="H22" i="3"/>
  <c r="H23" i="3"/>
  <c r="H24" i="3"/>
  <c r="H43" i="3"/>
  <c r="H7" i="51"/>
  <c r="H8" i="51"/>
  <c r="H9" i="51"/>
  <c r="H10" i="51"/>
  <c r="H11" i="51"/>
  <c r="H18" i="51"/>
  <c r="H19" i="51"/>
  <c r="H20" i="51"/>
  <c r="H21" i="51"/>
  <c r="H22" i="51"/>
  <c r="H23" i="51"/>
  <c r="H24" i="51"/>
  <c r="H43" i="51"/>
  <c r="H7" i="41"/>
  <c r="H8" i="41"/>
  <c r="H9" i="41"/>
  <c r="H10" i="41"/>
  <c r="H11" i="41"/>
  <c r="H18" i="41"/>
  <c r="H19" i="41"/>
  <c r="H20" i="41"/>
  <c r="H21" i="41"/>
  <c r="H22" i="41"/>
  <c r="H23" i="41"/>
  <c r="H24" i="41"/>
  <c r="H43" i="41"/>
  <c r="H7" i="42"/>
  <c r="H8" i="42"/>
  <c r="H9" i="42"/>
  <c r="H10" i="42"/>
  <c r="H11" i="42"/>
  <c r="H18" i="42"/>
  <c r="H19" i="42"/>
  <c r="H20" i="42"/>
  <c r="H21" i="42"/>
  <c r="H22" i="42"/>
  <c r="H23" i="42"/>
  <c r="H24" i="42"/>
  <c r="H43" i="42"/>
  <c r="H7" i="43"/>
  <c r="H8" i="43"/>
  <c r="H9" i="43"/>
  <c r="H10" i="43"/>
  <c r="H11" i="43"/>
  <c r="H18" i="43"/>
  <c r="H19" i="43"/>
  <c r="H20" i="43"/>
  <c r="H21" i="43"/>
  <c r="H22" i="43"/>
  <c r="H23" i="43"/>
  <c r="H24" i="43"/>
  <c r="H43" i="43"/>
  <c r="H7" i="44"/>
  <c r="H8" i="44"/>
  <c r="H9" i="44"/>
  <c r="H10" i="44"/>
  <c r="H11" i="44"/>
  <c r="H18" i="44"/>
  <c r="H19" i="44"/>
  <c r="H20" i="44"/>
  <c r="H21" i="44"/>
  <c r="H22" i="44"/>
  <c r="H23" i="44"/>
  <c r="H24" i="44"/>
  <c r="H43" i="44"/>
  <c r="H7" i="52"/>
  <c r="H8" i="52"/>
  <c r="H9" i="52"/>
  <c r="H10" i="52"/>
  <c r="H11" i="52"/>
  <c r="H18" i="52"/>
  <c r="H19" i="52"/>
  <c r="H20" i="52"/>
  <c r="H21" i="52"/>
  <c r="H22" i="52"/>
  <c r="H23" i="52"/>
  <c r="H24" i="52"/>
  <c r="H43" i="52"/>
  <c r="H7" i="53"/>
  <c r="H8" i="53"/>
  <c r="H9" i="53"/>
  <c r="H10" i="53"/>
  <c r="H11" i="53"/>
  <c r="H18" i="53"/>
  <c r="H19" i="53"/>
  <c r="H20" i="53"/>
  <c r="H21" i="53"/>
  <c r="H22" i="53"/>
  <c r="H23" i="53"/>
  <c r="H24" i="53"/>
  <c r="H43" i="53"/>
  <c r="H7" i="54"/>
  <c r="H8" i="54"/>
  <c r="H9" i="54"/>
  <c r="H10" i="54"/>
  <c r="H11" i="54"/>
  <c r="H18" i="54"/>
  <c r="H19" i="54"/>
  <c r="H20" i="54"/>
  <c r="H21" i="54"/>
  <c r="H22" i="54"/>
  <c r="H23" i="54"/>
  <c r="H24" i="54"/>
  <c r="H43" i="54"/>
  <c r="H7" i="45"/>
  <c r="H8" i="45"/>
  <c r="H9" i="45"/>
  <c r="H10" i="45"/>
  <c r="H11" i="45"/>
  <c r="H18" i="45"/>
  <c r="H19" i="45"/>
  <c r="H20" i="45"/>
  <c r="H21" i="45"/>
  <c r="H22" i="45"/>
  <c r="H23" i="45"/>
  <c r="H24" i="45"/>
  <c r="H43" i="45"/>
  <c r="H7" i="46"/>
  <c r="H8" i="46"/>
  <c r="H9" i="46"/>
  <c r="H10" i="46"/>
  <c r="H11" i="46"/>
  <c r="H18" i="46"/>
  <c r="H19" i="46"/>
  <c r="H20" i="46"/>
  <c r="H21" i="46"/>
  <c r="H22" i="46"/>
  <c r="H23" i="46"/>
  <c r="H24" i="46"/>
  <c r="H43" i="46"/>
  <c r="H7" i="47"/>
  <c r="H8" i="47"/>
  <c r="H9" i="47"/>
  <c r="H10" i="47"/>
  <c r="H11" i="47"/>
  <c r="H18" i="47"/>
  <c r="H19" i="47"/>
  <c r="H20" i="47"/>
  <c r="H21" i="47"/>
  <c r="H22" i="47"/>
  <c r="H23" i="47"/>
  <c r="H24" i="47"/>
  <c r="H43" i="47"/>
  <c r="H7" i="48"/>
  <c r="H8" i="48"/>
  <c r="H9" i="48"/>
  <c r="H10" i="48"/>
  <c r="H11" i="48"/>
  <c r="H18" i="48"/>
  <c r="H19" i="48"/>
  <c r="H20" i="48"/>
  <c r="H21" i="48"/>
  <c r="H22" i="48"/>
  <c r="H23" i="48"/>
  <c r="H24" i="48"/>
  <c r="H43" i="48"/>
  <c r="H7" i="49"/>
  <c r="H8" i="49"/>
  <c r="H9" i="49"/>
  <c r="H10" i="49"/>
  <c r="H11" i="49"/>
  <c r="H18" i="49"/>
  <c r="H19" i="49"/>
  <c r="H20" i="49"/>
  <c r="H21" i="49"/>
  <c r="H22" i="49"/>
  <c r="H23" i="49"/>
  <c r="H24" i="49"/>
  <c r="H43" i="49"/>
  <c r="H7" i="64"/>
  <c r="H8" i="64"/>
  <c r="H9" i="64"/>
  <c r="H10" i="64"/>
  <c r="H11" i="64"/>
  <c r="H18" i="64"/>
  <c r="H19" i="64"/>
  <c r="H20" i="64"/>
  <c r="H21" i="64"/>
  <c r="H22" i="64"/>
  <c r="H23" i="64"/>
  <c r="H24" i="64"/>
  <c r="H43" i="64"/>
  <c r="H7" i="63"/>
  <c r="H8" i="63"/>
  <c r="H9" i="63"/>
  <c r="H10" i="63"/>
  <c r="H11" i="63"/>
  <c r="H18" i="63"/>
  <c r="H19" i="63"/>
  <c r="H20" i="63"/>
  <c r="H21" i="63"/>
  <c r="H22" i="63"/>
  <c r="H23" i="63"/>
  <c r="H24" i="63"/>
  <c r="H43" i="63"/>
  <c r="H7" i="62"/>
  <c r="H8" i="62"/>
  <c r="H9" i="62"/>
  <c r="H10" i="62"/>
  <c r="H11" i="62"/>
  <c r="H18" i="62"/>
  <c r="H19" i="62"/>
  <c r="H20" i="62"/>
  <c r="H21" i="62"/>
  <c r="H22" i="62"/>
  <c r="H23" i="62"/>
  <c r="H24" i="62"/>
  <c r="H43" i="62"/>
  <c r="H7" i="61"/>
  <c r="H8" i="61"/>
  <c r="H9" i="61"/>
  <c r="H10" i="61"/>
  <c r="H11" i="61"/>
  <c r="H18" i="61"/>
  <c r="H19" i="61"/>
  <c r="H20" i="61"/>
  <c r="H21" i="61"/>
  <c r="H22" i="61"/>
  <c r="H23" i="61"/>
  <c r="H24" i="61"/>
  <c r="H43" i="61"/>
  <c r="H7" i="60"/>
  <c r="H8" i="60"/>
  <c r="H9" i="60"/>
  <c r="H10" i="60"/>
  <c r="H11" i="60"/>
  <c r="H18" i="60"/>
  <c r="H19" i="60"/>
  <c r="H20" i="60"/>
  <c r="H21" i="60"/>
  <c r="H22" i="60"/>
  <c r="H23" i="60"/>
  <c r="H24" i="60"/>
  <c r="H43" i="60"/>
  <c r="H7" i="59"/>
  <c r="H8" i="59"/>
  <c r="H9" i="59"/>
  <c r="H10" i="59"/>
  <c r="H11" i="59"/>
  <c r="H18" i="59"/>
  <c r="H19" i="59"/>
  <c r="H20" i="59"/>
  <c r="H21" i="59"/>
  <c r="H22" i="59"/>
  <c r="H23" i="59"/>
  <c r="H24" i="59"/>
  <c r="H43" i="59"/>
  <c r="H7" i="58"/>
  <c r="H8" i="58"/>
  <c r="H9" i="58"/>
  <c r="H10" i="58"/>
  <c r="H11" i="58"/>
  <c r="H18" i="58"/>
  <c r="H19" i="58"/>
  <c r="H20" i="58"/>
  <c r="H21" i="58"/>
  <c r="H22" i="58"/>
  <c r="H23" i="58"/>
  <c r="H24" i="58"/>
  <c r="H43" i="58"/>
  <c r="H7" i="57"/>
  <c r="H8" i="57"/>
  <c r="H9" i="57"/>
  <c r="H10" i="57"/>
  <c r="H11" i="57"/>
  <c r="H18" i="57"/>
  <c r="H19" i="57"/>
  <c r="H20" i="57"/>
  <c r="H21" i="57"/>
  <c r="H22" i="57"/>
  <c r="H23" i="57"/>
  <c r="H24" i="57"/>
  <c r="H43" i="57"/>
  <c r="H7" i="56"/>
  <c r="H8" i="56"/>
  <c r="H9" i="56"/>
  <c r="H10" i="56"/>
  <c r="H11" i="56"/>
  <c r="H18" i="56"/>
  <c r="H19" i="56"/>
  <c r="H20" i="56"/>
  <c r="H21" i="56"/>
  <c r="H22" i="56"/>
  <c r="H23" i="56"/>
  <c r="H24" i="56"/>
  <c r="H43" i="56"/>
  <c r="H7" i="55"/>
  <c r="H8" i="55"/>
  <c r="H9" i="55"/>
  <c r="H10" i="55"/>
  <c r="H11" i="55"/>
  <c r="H18" i="55"/>
  <c r="H19" i="55"/>
  <c r="H20" i="55"/>
  <c r="H21" i="55"/>
  <c r="H22" i="55"/>
  <c r="H23" i="55"/>
  <c r="H24" i="55"/>
  <c r="H43" i="55"/>
  <c r="H7" i="87"/>
  <c r="H8" i="87"/>
  <c r="H9" i="87"/>
  <c r="H10" i="87"/>
  <c r="H11" i="87"/>
  <c r="H18" i="87"/>
  <c r="H19" i="87"/>
  <c r="H20" i="87"/>
  <c r="H21" i="87"/>
  <c r="H22" i="87"/>
  <c r="H23" i="87"/>
  <c r="H24" i="87"/>
  <c r="H43" i="87"/>
  <c r="H7" i="86"/>
  <c r="H8" i="86"/>
  <c r="H9" i="86"/>
  <c r="H10" i="86"/>
  <c r="H11" i="86"/>
  <c r="H18" i="86"/>
  <c r="H19" i="86"/>
  <c r="H20" i="86"/>
  <c r="H21" i="86"/>
  <c r="H22" i="86"/>
  <c r="H23" i="86"/>
  <c r="H24" i="86"/>
  <c r="H43" i="86"/>
  <c r="H7" i="85"/>
  <c r="H8" i="85"/>
  <c r="H9" i="85"/>
  <c r="H10" i="85"/>
  <c r="H11" i="85"/>
  <c r="H18" i="85"/>
  <c r="H19" i="85"/>
  <c r="H20" i="85"/>
  <c r="H21" i="85"/>
  <c r="H22" i="85"/>
  <c r="H23" i="85"/>
  <c r="H24" i="85"/>
  <c r="H43" i="85"/>
  <c r="H7" i="84"/>
  <c r="H8" i="84"/>
  <c r="H9" i="84"/>
  <c r="H10" i="84"/>
  <c r="H11" i="84"/>
  <c r="H18" i="84"/>
  <c r="H19" i="84"/>
  <c r="H20" i="84"/>
  <c r="H21" i="84"/>
  <c r="H22" i="84"/>
  <c r="H23" i="84"/>
  <c r="H24" i="84"/>
  <c r="H43" i="84"/>
  <c r="H7" i="83"/>
  <c r="H8" i="83"/>
  <c r="H9" i="83"/>
  <c r="H10" i="83"/>
  <c r="H11" i="83"/>
  <c r="H18" i="83"/>
  <c r="H19" i="83"/>
  <c r="H20" i="83"/>
  <c r="H21" i="83"/>
  <c r="H22" i="83"/>
  <c r="H23" i="83"/>
  <c r="H24" i="83"/>
  <c r="H43" i="83"/>
  <c r="H7" i="82"/>
  <c r="H8" i="82"/>
  <c r="H9" i="82"/>
  <c r="H10" i="82"/>
  <c r="H11" i="82"/>
  <c r="H18" i="82"/>
  <c r="H19" i="82"/>
  <c r="H20" i="82"/>
  <c r="H21" i="82"/>
  <c r="H22" i="82"/>
  <c r="H23" i="82"/>
  <c r="H24" i="82"/>
  <c r="H43" i="82"/>
  <c r="H7" i="81"/>
  <c r="H8" i="81"/>
  <c r="H9" i="81"/>
  <c r="H10" i="81"/>
  <c r="H11" i="81"/>
  <c r="H18" i="81"/>
  <c r="H19" i="81"/>
  <c r="H20" i="81"/>
  <c r="H21" i="81"/>
  <c r="H22" i="81"/>
  <c r="H23" i="81"/>
  <c r="H24" i="81"/>
  <c r="H43" i="81"/>
  <c r="H7" i="50"/>
  <c r="H8" i="50"/>
  <c r="H9" i="50"/>
  <c r="H10" i="50"/>
  <c r="H11" i="50"/>
  <c r="H18" i="50"/>
  <c r="H19" i="50"/>
  <c r="H20" i="50"/>
  <c r="H21" i="50"/>
  <c r="H22" i="50"/>
  <c r="H23" i="50"/>
  <c r="H24" i="50"/>
  <c r="H43" i="50"/>
  <c r="H43" i="37"/>
  <c r="I32" i="37"/>
  <c r="I33" i="37"/>
  <c r="I34" i="37"/>
  <c r="I35" i="37"/>
  <c r="I36" i="37"/>
  <c r="I39" i="37"/>
  <c r="I40" i="37"/>
  <c r="I18" i="2"/>
  <c r="I19" i="2"/>
  <c r="I20" i="2"/>
  <c r="I21" i="2"/>
  <c r="I22" i="2"/>
  <c r="I23" i="2"/>
  <c r="I24" i="2"/>
  <c r="I18" i="3"/>
  <c r="I19" i="3"/>
  <c r="I20" i="3"/>
  <c r="I21" i="3"/>
  <c r="I22" i="3"/>
  <c r="I23" i="3"/>
  <c r="I24" i="3"/>
  <c r="I18" i="51"/>
  <c r="I19" i="51"/>
  <c r="I20" i="51"/>
  <c r="I21" i="51"/>
  <c r="I22" i="51"/>
  <c r="I23" i="51"/>
  <c r="I24" i="51"/>
  <c r="I18" i="41"/>
  <c r="I19" i="41"/>
  <c r="I20" i="41"/>
  <c r="I21" i="41"/>
  <c r="I22" i="41"/>
  <c r="I23" i="41"/>
  <c r="I24" i="41"/>
  <c r="I18" i="42"/>
  <c r="I19" i="42"/>
  <c r="I20" i="42"/>
  <c r="I21" i="42"/>
  <c r="I22" i="42"/>
  <c r="I23" i="42"/>
  <c r="I24" i="42"/>
  <c r="I18" i="43"/>
  <c r="I19" i="43"/>
  <c r="I20" i="43"/>
  <c r="I21" i="43"/>
  <c r="I22" i="43"/>
  <c r="I23" i="43"/>
  <c r="I24" i="43"/>
  <c r="I18" i="44"/>
  <c r="I19" i="44"/>
  <c r="I20" i="44"/>
  <c r="I21" i="44"/>
  <c r="I22" i="44"/>
  <c r="I23" i="44"/>
  <c r="I24" i="44"/>
  <c r="I18" i="52"/>
  <c r="I19" i="52"/>
  <c r="I20" i="52"/>
  <c r="I21" i="52"/>
  <c r="I22" i="52"/>
  <c r="I23" i="52"/>
  <c r="I24" i="52"/>
  <c r="I18" i="53"/>
  <c r="I19" i="53"/>
  <c r="I20" i="53"/>
  <c r="I21" i="53"/>
  <c r="I22" i="53"/>
  <c r="I23" i="53"/>
  <c r="I24" i="53"/>
  <c r="I18" i="54"/>
  <c r="I19" i="54"/>
  <c r="I20" i="54"/>
  <c r="I21" i="54"/>
  <c r="I22" i="54"/>
  <c r="I23" i="54"/>
  <c r="I24" i="54"/>
  <c r="I18" i="45"/>
  <c r="I19" i="45"/>
  <c r="I20" i="45"/>
  <c r="I21" i="45"/>
  <c r="I22" i="45"/>
  <c r="I23" i="45"/>
  <c r="I24" i="45"/>
  <c r="I18" i="46"/>
  <c r="I19" i="46"/>
  <c r="I20" i="46"/>
  <c r="I21" i="46"/>
  <c r="I22" i="46"/>
  <c r="I23" i="46"/>
  <c r="I24" i="46"/>
  <c r="I18" i="47"/>
  <c r="I19" i="47"/>
  <c r="I20" i="47"/>
  <c r="I21" i="47"/>
  <c r="I22" i="47"/>
  <c r="I23" i="47"/>
  <c r="I24" i="47"/>
  <c r="I18" i="48"/>
  <c r="I19" i="48"/>
  <c r="I20" i="48"/>
  <c r="I21" i="48"/>
  <c r="I22" i="48"/>
  <c r="I23" i="48"/>
  <c r="I24" i="48"/>
  <c r="I18" i="49"/>
  <c r="I19" i="49"/>
  <c r="I20" i="49"/>
  <c r="I21" i="49"/>
  <c r="I22" i="49"/>
  <c r="I23" i="49"/>
  <c r="I24" i="49"/>
  <c r="I18" i="64"/>
  <c r="I19" i="64"/>
  <c r="I20" i="64"/>
  <c r="I21" i="64"/>
  <c r="I22" i="64"/>
  <c r="I23" i="64"/>
  <c r="I24" i="64"/>
  <c r="I18" i="63"/>
  <c r="I19" i="63"/>
  <c r="I20" i="63"/>
  <c r="I21" i="63"/>
  <c r="I22" i="63"/>
  <c r="I23" i="63"/>
  <c r="I24" i="63"/>
  <c r="I18" i="62"/>
  <c r="I19" i="62"/>
  <c r="I20" i="62"/>
  <c r="I21" i="62"/>
  <c r="I22" i="62"/>
  <c r="I23" i="62"/>
  <c r="I24" i="62"/>
  <c r="I18" i="61"/>
  <c r="I19" i="61"/>
  <c r="I20" i="61"/>
  <c r="I21" i="61"/>
  <c r="I22" i="61"/>
  <c r="I23" i="61"/>
  <c r="I24" i="61"/>
  <c r="I18" i="60"/>
  <c r="I19" i="60"/>
  <c r="I20" i="60"/>
  <c r="I21" i="60"/>
  <c r="I22" i="60"/>
  <c r="I23" i="60"/>
  <c r="I24" i="60"/>
  <c r="I18" i="59"/>
  <c r="I19" i="59"/>
  <c r="I20" i="59"/>
  <c r="I21" i="59"/>
  <c r="I22" i="59"/>
  <c r="I23" i="59"/>
  <c r="I24" i="59"/>
  <c r="I18" i="58"/>
  <c r="I19" i="58"/>
  <c r="I20" i="58"/>
  <c r="I21" i="58"/>
  <c r="I22" i="58"/>
  <c r="I23" i="58"/>
  <c r="I24" i="58"/>
  <c r="I18" i="57"/>
  <c r="I19" i="57"/>
  <c r="I20" i="57"/>
  <c r="I21" i="57"/>
  <c r="I22" i="57"/>
  <c r="I23" i="57"/>
  <c r="I24" i="57"/>
  <c r="I18" i="56"/>
  <c r="I19" i="56"/>
  <c r="I20" i="56"/>
  <c r="I21" i="56"/>
  <c r="I22" i="56"/>
  <c r="I23" i="56"/>
  <c r="I24" i="56"/>
  <c r="I18" i="55"/>
  <c r="I19" i="55"/>
  <c r="I20" i="55"/>
  <c r="I21" i="55"/>
  <c r="I22" i="55"/>
  <c r="I23" i="55"/>
  <c r="I24" i="55"/>
  <c r="I18" i="87"/>
  <c r="I19" i="87"/>
  <c r="I20" i="87"/>
  <c r="I21" i="87"/>
  <c r="I22" i="87"/>
  <c r="I23" i="87"/>
  <c r="I24" i="87"/>
  <c r="I18" i="85"/>
  <c r="I19" i="85"/>
  <c r="I20" i="85"/>
  <c r="I21" i="85"/>
  <c r="I22" i="85"/>
  <c r="I23" i="85"/>
  <c r="I24" i="85"/>
  <c r="I18" i="84"/>
  <c r="I19" i="84"/>
  <c r="I20" i="84"/>
  <c r="I21" i="84"/>
  <c r="I22" i="84"/>
  <c r="I23" i="84"/>
  <c r="I24" i="84"/>
  <c r="I18" i="83"/>
  <c r="I19" i="83"/>
  <c r="I20" i="83"/>
  <c r="I21" i="83"/>
  <c r="I22" i="83"/>
  <c r="I23" i="83"/>
  <c r="I24" i="83"/>
  <c r="I18" i="82"/>
  <c r="I19" i="82"/>
  <c r="I20" i="82"/>
  <c r="I21" i="82"/>
  <c r="I22" i="82"/>
  <c r="I23" i="82"/>
  <c r="I24" i="82"/>
  <c r="I18" i="81"/>
  <c r="I19" i="81"/>
  <c r="I20" i="81"/>
  <c r="I21" i="81"/>
  <c r="I22" i="81"/>
  <c r="I23" i="81"/>
  <c r="I24" i="81"/>
  <c r="I18" i="50"/>
  <c r="I19" i="50"/>
  <c r="I20" i="50"/>
  <c r="I21" i="50"/>
  <c r="I22" i="50"/>
  <c r="I23" i="50"/>
  <c r="I24" i="50"/>
  <c r="I24" i="37"/>
  <c r="I7" i="2"/>
  <c r="I8" i="2"/>
  <c r="I9" i="2"/>
  <c r="I10" i="2"/>
  <c r="I11" i="2"/>
  <c r="I7" i="3"/>
  <c r="I8" i="3"/>
  <c r="I9" i="3"/>
  <c r="I10" i="3"/>
  <c r="I11" i="3"/>
  <c r="I7" i="51"/>
  <c r="I8" i="51"/>
  <c r="I9" i="51"/>
  <c r="I10" i="51"/>
  <c r="I11" i="51"/>
  <c r="I7" i="41"/>
  <c r="I8" i="41"/>
  <c r="I9" i="41"/>
  <c r="I10" i="41"/>
  <c r="I11" i="41"/>
  <c r="I7" i="42"/>
  <c r="I8" i="42"/>
  <c r="I9" i="42"/>
  <c r="I10" i="42"/>
  <c r="I11" i="42"/>
  <c r="I7" i="43"/>
  <c r="I8" i="43"/>
  <c r="I9" i="43"/>
  <c r="I10" i="43"/>
  <c r="I11" i="43"/>
  <c r="I7" i="44"/>
  <c r="I8" i="44"/>
  <c r="I9" i="44"/>
  <c r="I10" i="44"/>
  <c r="I11" i="44"/>
  <c r="I7" i="52"/>
  <c r="I8" i="52"/>
  <c r="I9" i="52"/>
  <c r="I10" i="52"/>
  <c r="I11" i="52"/>
  <c r="I7" i="53"/>
  <c r="I8" i="53"/>
  <c r="I9" i="53"/>
  <c r="I10" i="53"/>
  <c r="I11" i="53"/>
  <c r="I7" i="54"/>
  <c r="I8" i="54"/>
  <c r="I9" i="54"/>
  <c r="I10" i="54"/>
  <c r="I11" i="54"/>
  <c r="I7" i="45"/>
  <c r="I8" i="45"/>
  <c r="I9" i="45"/>
  <c r="I10" i="45"/>
  <c r="I11" i="45"/>
  <c r="I7" i="46"/>
  <c r="I8" i="46"/>
  <c r="I9" i="46"/>
  <c r="I10" i="46"/>
  <c r="I11" i="46"/>
  <c r="I7" i="47"/>
  <c r="I8" i="47"/>
  <c r="I9" i="47"/>
  <c r="I10" i="47"/>
  <c r="I11" i="47"/>
  <c r="I7" i="48"/>
  <c r="I8" i="48"/>
  <c r="I9" i="48"/>
  <c r="I10" i="48"/>
  <c r="I11" i="48"/>
  <c r="I7" i="49"/>
  <c r="I8" i="49"/>
  <c r="I9" i="49"/>
  <c r="I10" i="49"/>
  <c r="I11" i="49"/>
  <c r="I7" i="64"/>
  <c r="I8" i="64"/>
  <c r="I9" i="64"/>
  <c r="I10" i="64"/>
  <c r="I11" i="64"/>
  <c r="I7" i="63"/>
  <c r="I8" i="63"/>
  <c r="I9" i="63"/>
  <c r="I10" i="63"/>
  <c r="I11" i="63"/>
  <c r="I7" i="62"/>
  <c r="I8" i="62"/>
  <c r="I9" i="62"/>
  <c r="I10" i="62"/>
  <c r="I11" i="62"/>
  <c r="I7" i="61"/>
  <c r="I8" i="61"/>
  <c r="I9" i="61"/>
  <c r="I10" i="61"/>
  <c r="I11" i="61"/>
  <c r="I7" i="60"/>
  <c r="I8" i="60"/>
  <c r="I9" i="60"/>
  <c r="I10" i="60"/>
  <c r="I11" i="60"/>
  <c r="I7" i="59"/>
  <c r="I8" i="59"/>
  <c r="I9" i="59"/>
  <c r="I10" i="59"/>
  <c r="I11" i="59"/>
  <c r="I7" i="58"/>
  <c r="I8" i="58"/>
  <c r="I9" i="58"/>
  <c r="I10" i="58"/>
  <c r="I11" i="58"/>
  <c r="I7" i="57"/>
  <c r="I8" i="57"/>
  <c r="I9" i="57"/>
  <c r="I10" i="57"/>
  <c r="I11" i="57"/>
  <c r="I7" i="56"/>
  <c r="I8" i="56"/>
  <c r="I9" i="56"/>
  <c r="I10" i="56"/>
  <c r="I11" i="56"/>
  <c r="I7" i="55"/>
  <c r="I8" i="55"/>
  <c r="I9" i="55"/>
  <c r="I10" i="55"/>
  <c r="I11" i="55"/>
  <c r="I7" i="87"/>
  <c r="I8" i="87"/>
  <c r="I9" i="87"/>
  <c r="I10" i="87"/>
  <c r="I11" i="87"/>
  <c r="I7" i="85"/>
  <c r="I8" i="85"/>
  <c r="I9" i="85"/>
  <c r="I10" i="85"/>
  <c r="I11" i="85"/>
  <c r="I7" i="84"/>
  <c r="I8" i="84"/>
  <c r="I9" i="84"/>
  <c r="I10" i="84"/>
  <c r="I11" i="84"/>
  <c r="I7" i="83"/>
  <c r="I8" i="83"/>
  <c r="I9" i="83"/>
  <c r="I10" i="83"/>
  <c r="I11" i="83"/>
  <c r="I7" i="82"/>
  <c r="I8" i="82"/>
  <c r="I9" i="82"/>
  <c r="I10" i="82"/>
  <c r="I11" i="82"/>
  <c r="I7" i="81"/>
  <c r="I8" i="81"/>
  <c r="I9" i="81"/>
  <c r="I10" i="81"/>
  <c r="I11" i="81"/>
  <c r="I7" i="50"/>
  <c r="I8" i="50"/>
  <c r="I9" i="50"/>
  <c r="I10" i="50"/>
  <c r="I11" i="50"/>
  <c r="I11" i="37"/>
  <c r="I43" i="37"/>
  <c r="J7" i="2"/>
  <c r="J8" i="2"/>
  <c r="J9" i="2"/>
  <c r="J10" i="2"/>
  <c r="J11" i="2"/>
  <c r="J18" i="2"/>
  <c r="J19" i="2"/>
  <c r="J20" i="2"/>
  <c r="J21" i="2"/>
  <c r="J22" i="2"/>
  <c r="J23" i="2"/>
  <c r="J24" i="2"/>
  <c r="J43" i="2"/>
  <c r="J7" i="3"/>
  <c r="J8" i="3"/>
  <c r="J9" i="3"/>
  <c r="J10" i="3"/>
  <c r="J11" i="3"/>
  <c r="J18" i="3"/>
  <c r="J19" i="3"/>
  <c r="J20" i="3"/>
  <c r="J21" i="3"/>
  <c r="J22" i="3"/>
  <c r="J23" i="3"/>
  <c r="J24" i="3"/>
  <c r="J43" i="3"/>
  <c r="J7" i="51"/>
  <c r="J8" i="51"/>
  <c r="J9" i="51"/>
  <c r="J10" i="51"/>
  <c r="J11" i="51"/>
  <c r="J18" i="51"/>
  <c r="J19" i="51"/>
  <c r="J20" i="51"/>
  <c r="J21" i="51"/>
  <c r="J22" i="51"/>
  <c r="J23" i="51"/>
  <c r="J24" i="51"/>
  <c r="J43" i="51"/>
  <c r="J7" i="41"/>
  <c r="J8" i="41"/>
  <c r="J9" i="41"/>
  <c r="J10" i="41"/>
  <c r="J11" i="41"/>
  <c r="J18" i="41"/>
  <c r="J19" i="41"/>
  <c r="J20" i="41"/>
  <c r="J21" i="41"/>
  <c r="J22" i="41"/>
  <c r="J23" i="41"/>
  <c r="J24" i="41"/>
  <c r="J43" i="41"/>
  <c r="J7" i="42"/>
  <c r="J8" i="42"/>
  <c r="J9" i="42"/>
  <c r="J10" i="42"/>
  <c r="J11" i="42"/>
  <c r="J18" i="42"/>
  <c r="J19" i="42"/>
  <c r="J20" i="42"/>
  <c r="J21" i="42"/>
  <c r="J22" i="42"/>
  <c r="J23" i="42"/>
  <c r="J24" i="42"/>
  <c r="J43" i="42"/>
  <c r="J7" i="43"/>
  <c r="J8" i="43"/>
  <c r="J9" i="43"/>
  <c r="J10" i="43"/>
  <c r="J11" i="43"/>
  <c r="J18" i="43"/>
  <c r="J19" i="43"/>
  <c r="J20" i="43"/>
  <c r="J21" i="43"/>
  <c r="J22" i="43"/>
  <c r="J23" i="43"/>
  <c r="J24" i="43"/>
  <c r="J43" i="43"/>
  <c r="J7" i="44"/>
  <c r="J8" i="44"/>
  <c r="J9" i="44"/>
  <c r="J10" i="44"/>
  <c r="J11" i="44"/>
  <c r="J18" i="44"/>
  <c r="J19" i="44"/>
  <c r="J20" i="44"/>
  <c r="J21" i="44"/>
  <c r="J22" i="44"/>
  <c r="J23" i="44"/>
  <c r="J24" i="44"/>
  <c r="J43" i="44"/>
  <c r="J7" i="52"/>
  <c r="J8" i="52"/>
  <c r="J9" i="52"/>
  <c r="J10" i="52"/>
  <c r="J11" i="52"/>
  <c r="J18" i="52"/>
  <c r="J19" i="52"/>
  <c r="J20" i="52"/>
  <c r="J21" i="52"/>
  <c r="J22" i="52"/>
  <c r="J23" i="52"/>
  <c r="J24" i="52"/>
  <c r="J43" i="52"/>
  <c r="J7" i="53"/>
  <c r="J8" i="53"/>
  <c r="J9" i="53"/>
  <c r="J10" i="53"/>
  <c r="J11" i="53"/>
  <c r="J18" i="53"/>
  <c r="J19" i="53"/>
  <c r="J20" i="53"/>
  <c r="J21" i="53"/>
  <c r="J22" i="53"/>
  <c r="J23" i="53"/>
  <c r="J24" i="53"/>
  <c r="J43" i="53"/>
  <c r="J7" i="54"/>
  <c r="J8" i="54"/>
  <c r="J9" i="54"/>
  <c r="J10" i="54"/>
  <c r="J11" i="54"/>
  <c r="J18" i="54"/>
  <c r="J19" i="54"/>
  <c r="J20" i="54"/>
  <c r="J21" i="54"/>
  <c r="J22" i="54"/>
  <c r="J23" i="54"/>
  <c r="J24" i="54"/>
  <c r="J43" i="54"/>
  <c r="J7" i="45"/>
  <c r="J8" i="45"/>
  <c r="J9" i="45"/>
  <c r="J10" i="45"/>
  <c r="J11" i="45"/>
  <c r="J18" i="45"/>
  <c r="J19" i="45"/>
  <c r="J20" i="45"/>
  <c r="J21" i="45"/>
  <c r="J22" i="45"/>
  <c r="J23" i="45"/>
  <c r="J24" i="45"/>
  <c r="J43" i="45"/>
  <c r="J7" i="46"/>
  <c r="J8" i="46"/>
  <c r="J9" i="46"/>
  <c r="J10" i="46"/>
  <c r="J11" i="46"/>
  <c r="J18" i="46"/>
  <c r="J19" i="46"/>
  <c r="J20" i="46"/>
  <c r="J21" i="46"/>
  <c r="J22" i="46"/>
  <c r="J23" i="46"/>
  <c r="J24" i="46"/>
  <c r="J43" i="46"/>
  <c r="J7" i="47"/>
  <c r="J8" i="47"/>
  <c r="J9" i="47"/>
  <c r="J10" i="47"/>
  <c r="J11" i="47"/>
  <c r="J18" i="47"/>
  <c r="J19" i="47"/>
  <c r="J20" i="47"/>
  <c r="J21" i="47"/>
  <c r="J22" i="47"/>
  <c r="J23" i="47"/>
  <c r="J24" i="47"/>
  <c r="J43" i="47"/>
  <c r="J7" i="48"/>
  <c r="J8" i="48"/>
  <c r="J9" i="48"/>
  <c r="J10" i="48"/>
  <c r="J11" i="48"/>
  <c r="J18" i="48"/>
  <c r="J19" i="48"/>
  <c r="J20" i="48"/>
  <c r="J21" i="48"/>
  <c r="J22" i="48"/>
  <c r="J23" i="48"/>
  <c r="J24" i="48"/>
  <c r="J43" i="48"/>
  <c r="J7" i="49"/>
  <c r="J8" i="49"/>
  <c r="J9" i="49"/>
  <c r="J10" i="49"/>
  <c r="J11" i="49"/>
  <c r="J18" i="49"/>
  <c r="J19" i="49"/>
  <c r="J20" i="49"/>
  <c r="J21" i="49"/>
  <c r="J22" i="49"/>
  <c r="J23" i="49"/>
  <c r="J24" i="49"/>
  <c r="J43" i="49"/>
  <c r="J7" i="64"/>
  <c r="J8" i="64"/>
  <c r="J9" i="64"/>
  <c r="J10" i="64"/>
  <c r="J11" i="64"/>
  <c r="J18" i="64"/>
  <c r="J19" i="64"/>
  <c r="J20" i="64"/>
  <c r="J21" i="64"/>
  <c r="J22" i="64"/>
  <c r="J23" i="64"/>
  <c r="J24" i="64"/>
  <c r="J43" i="64"/>
  <c r="J7" i="63"/>
  <c r="J8" i="63"/>
  <c r="J9" i="63"/>
  <c r="J10" i="63"/>
  <c r="J11" i="63"/>
  <c r="J18" i="63"/>
  <c r="J19" i="63"/>
  <c r="J20" i="63"/>
  <c r="J21" i="63"/>
  <c r="J22" i="63"/>
  <c r="J23" i="63"/>
  <c r="J24" i="63"/>
  <c r="J43" i="63"/>
  <c r="J7" i="62"/>
  <c r="J8" i="62"/>
  <c r="J9" i="62"/>
  <c r="J10" i="62"/>
  <c r="J11" i="62"/>
  <c r="J18" i="62"/>
  <c r="J19" i="62"/>
  <c r="J20" i="62"/>
  <c r="J21" i="62"/>
  <c r="J22" i="62"/>
  <c r="J23" i="62"/>
  <c r="J24" i="62"/>
  <c r="J43" i="62"/>
  <c r="J7" i="61"/>
  <c r="J8" i="61"/>
  <c r="J9" i="61"/>
  <c r="J10" i="61"/>
  <c r="J11" i="61"/>
  <c r="J18" i="61"/>
  <c r="J19" i="61"/>
  <c r="J20" i="61"/>
  <c r="J21" i="61"/>
  <c r="J22" i="61"/>
  <c r="J23" i="61"/>
  <c r="J24" i="61"/>
  <c r="J43" i="61"/>
  <c r="J7" i="60"/>
  <c r="J8" i="60"/>
  <c r="J9" i="60"/>
  <c r="J10" i="60"/>
  <c r="J11" i="60"/>
  <c r="J18" i="60"/>
  <c r="J19" i="60"/>
  <c r="J20" i="60"/>
  <c r="J21" i="60"/>
  <c r="J22" i="60"/>
  <c r="J23" i="60"/>
  <c r="J24" i="60"/>
  <c r="J43" i="60"/>
  <c r="J7" i="59"/>
  <c r="J8" i="59"/>
  <c r="J9" i="59"/>
  <c r="J10" i="59"/>
  <c r="J11" i="59"/>
  <c r="J18" i="59"/>
  <c r="J19" i="59"/>
  <c r="J20" i="59"/>
  <c r="J21" i="59"/>
  <c r="J22" i="59"/>
  <c r="J23" i="59"/>
  <c r="J24" i="59"/>
  <c r="J43" i="59"/>
  <c r="J7" i="58"/>
  <c r="J8" i="58"/>
  <c r="J9" i="58"/>
  <c r="J10" i="58"/>
  <c r="J11" i="58"/>
  <c r="J18" i="58"/>
  <c r="J19" i="58"/>
  <c r="J20" i="58"/>
  <c r="J21" i="58"/>
  <c r="J22" i="58"/>
  <c r="J23" i="58"/>
  <c r="J24" i="58"/>
  <c r="J43" i="58"/>
  <c r="J7" i="57"/>
  <c r="J8" i="57"/>
  <c r="J9" i="57"/>
  <c r="J10" i="57"/>
  <c r="J11" i="57"/>
  <c r="J18" i="57"/>
  <c r="J19" i="57"/>
  <c r="J20" i="57"/>
  <c r="J21" i="57"/>
  <c r="J22" i="57"/>
  <c r="J23" i="57"/>
  <c r="J24" i="57"/>
  <c r="J43" i="57"/>
  <c r="J7" i="56"/>
  <c r="J8" i="56"/>
  <c r="J9" i="56"/>
  <c r="J10" i="56"/>
  <c r="J11" i="56"/>
  <c r="J18" i="56"/>
  <c r="J19" i="56"/>
  <c r="J20" i="56"/>
  <c r="J21" i="56"/>
  <c r="J22" i="56"/>
  <c r="J23" i="56"/>
  <c r="J24" i="56"/>
  <c r="J43" i="56"/>
  <c r="J7" i="55"/>
  <c r="J8" i="55"/>
  <c r="J9" i="55"/>
  <c r="J10" i="55"/>
  <c r="J11" i="55"/>
  <c r="J18" i="55"/>
  <c r="J19" i="55"/>
  <c r="J20" i="55"/>
  <c r="J21" i="55"/>
  <c r="J22" i="55"/>
  <c r="J23" i="55"/>
  <c r="J24" i="55"/>
  <c r="J43" i="55"/>
  <c r="J7" i="87"/>
  <c r="J8" i="87"/>
  <c r="J9" i="87"/>
  <c r="J10" i="87"/>
  <c r="J11" i="87"/>
  <c r="J18" i="87"/>
  <c r="J19" i="87"/>
  <c r="J20" i="87"/>
  <c r="J21" i="87"/>
  <c r="J22" i="87"/>
  <c r="J23" i="87"/>
  <c r="J24" i="87"/>
  <c r="J43" i="87"/>
  <c r="J7" i="86"/>
  <c r="J8" i="86"/>
  <c r="J9" i="86"/>
  <c r="J10" i="86"/>
  <c r="J11" i="86"/>
  <c r="J18" i="86"/>
  <c r="J19" i="86"/>
  <c r="J20" i="86"/>
  <c r="J21" i="86"/>
  <c r="J22" i="86"/>
  <c r="J23" i="86"/>
  <c r="J24" i="86"/>
  <c r="J43" i="86"/>
  <c r="J7" i="85"/>
  <c r="J8" i="85"/>
  <c r="J9" i="85"/>
  <c r="J10" i="85"/>
  <c r="J11" i="85"/>
  <c r="J18" i="85"/>
  <c r="J19" i="85"/>
  <c r="J20" i="85"/>
  <c r="J21" i="85"/>
  <c r="J22" i="85"/>
  <c r="J23" i="85"/>
  <c r="J24" i="85"/>
  <c r="J43" i="85"/>
  <c r="J7" i="84"/>
  <c r="J8" i="84"/>
  <c r="J9" i="84"/>
  <c r="J10" i="84"/>
  <c r="J11" i="84"/>
  <c r="J18" i="84"/>
  <c r="J19" i="84"/>
  <c r="J20" i="84"/>
  <c r="J21" i="84"/>
  <c r="J22" i="84"/>
  <c r="J23" i="84"/>
  <c r="J24" i="84"/>
  <c r="J43" i="84"/>
  <c r="J7" i="83"/>
  <c r="J8" i="83"/>
  <c r="J9" i="83"/>
  <c r="J10" i="83"/>
  <c r="J11" i="83"/>
  <c r="J18" i="83"/>
  <c r="J19" i="83"/>
  <c r="J20" i="83"/>
  <c r="J21" i="83"/>
  <c r="J22" i="83"/>
  <c r="J23" i="83"/>
  <c r="J24" i="83"/>
  <c r="J43" i="83"/>
  <c r="J7" i="82"/>
  <c r="J8" i="82"/>
  <c r="J9" i="82"/>
  <c r="J10" i="82"/>
  <c r="J11" i="82"/>
  <c r="J18" i="82"/>
  <c r="J19" i="82"/>
  <c r="J20" i="82"/>
  <c r="J21" i="82"/>
  <c r="J22" i="82"/>
  <c r="J23" i="82"/>
  <c r="J24" i="82"/>
  <c r="J43" i="82"/>
  <c r="J7" i="81"/>
  <c r="J8" i="81"/>
  <c r="J9" i="81"/>
  <c r="J10" i="81"/>
  <c r="J11" i="81"/>
  <c r="J18" i="81"/>
  <c r="J19" i="81"/>
  <c r="J20" i="81"/>
  <c r="J21" i="81"/>
  <c r="J22" i="81"/>
  <c r="J23" i="81"/>
  <c r="J24" i="81"/>
  <c r="J43" i="81"/>
  <c r="J7" i="50"/>
  <c r="J8" i="50"/>
  <c r="J9" i="50"/>
  <c r="J10" i="50"/>
  <c r="J11" i="50"/>
  <c r="J18" i="50"/>
  <c r="J19" i="50"/>
  <c r="J20" i="50"/>
  <c r="J21" i="50"/>
  <c r="J22" i="50"/>
  <c r="J23" i="50"/>
  <c r="J24" i="50"/>
  <c r="J43" i="50"/>
  <c r="J43" i="37"/>
  <c r="K7" i="2"/>
  <c r="K8" i="2"/>
  <c r="K9" i="2"/>
  <c r="K10" i="2"/>
  <c r="K11" i="2"/>
  <c r="K18" i="2"/>
  <c r="K19" i="2"/>
  <c r="K20" i="2"/>
  <c r="K21" i="2"/>
  <c r="K22" i="2"/>
  <c r="K23" i="2"/>
  <c r="K24" i="2"/>
  <c r="K43" i="2"/>
  <c r="K7" i="3"/>
  <c r="K8" i="3"/>
  <c r="K9" i="3"/>
  <c r="K10" i="3"/>
  <c r="K11" i="3"/>
  <c r="K18" i="3"/>
  <c r="K19" i="3"/>
  <c r="K20" i="3"/>
  <c r="K21" i="3"/>
  <c r="K22" i="3"/>
  <c r="K23" i="3"/>
  <c r="K24" i="3"/>
  <c r="K43" i="3"/>
  <c r="K7" i="51"/>
  <c r="K8" i="51"/>
  <c r="K9" i="51"/>
  <c r="K10" i="51"/>
  <c r="K11" i="51"/>
  <c r="K18" i="51"/>
  <c r="K19" i="51"/>
  <c r="K20" i="51"/>
  <c r="K21" i="51"/>
  <c r="K22" i="51"/>
  <c r="K23" i="51"/>
  <c r="K24" i="51"/>
  <c r="K43" i="51"/>
  <c r="K7" i="41"/>
  <c r="K8" i="41"/>
  <c r="K9" i="41"/>
  <c r="K10" i="41"/>
  <c r="K11" i="41"/>
  <c r="K18" i="41"/>
  <c r="K19" i="41"/>
  <c r="K20" i="41"/>
  <c r="K21" i="41"/>
  <c r="K22" i="41"/>
  <c r="K23" i="41"/>
  <c r="K24" i="41"/>
  <c r="K43" i="41"/>
  <c r="K7" i="42"/>
  <c r="K8" i="42"/>
  <c r="K9" i="42"/>
  <c r="K10" i="42"/>
  <c r="K11" i="42"/>
  <c r="K18" i="42"/>
  <c r="K19" i="42"/>
  <c r="K20" i="42"/>
  <c r="K21" i="42"/>
  <c r="K22" i="42"/>
  <c r="K23" i="42"/>
  <c r="K24" i="42"/>
  <c r="K43" i="42"/>
  <c r="K7" i="43"/>
  <c r="K8" i="43"/>
  <c r="K9" i="43"/>
  <c r="K10" i="43"/>
  <c r="K11" i="43"/>
  <c r="K18" i="43"/>
  <c r="K19" i="43"/>
  <c r="K20" i="43"/>
  <c r="K21" i="43"/>
  <c r="K22" i="43"/>
  <c r="K23" i="43"/>
  <c r="K24" i="43"/>
  <c r="K43" i="43"/>
  <c r="K7" i="44"/>
  <c r="K8" i="44"/>
  <c r="K9" i="44"/>
  <c r="K10" i="44"/>
  <c r="K11" i="44"/>
  <c r="K18" i="44"/>
  <c r="K19" i="44"/>
  <c r="K20" i="44"/>
  <c r="K21" i="44"/>
  <c r="K22" i="44"/>
  <c r="K23" i="44"/>
  <c r="K24" i="44"/>
  <c r="K43" i="44"/>
  <c r="K7" i="52"/>
  <c r="K8" i="52"/>
  <c r="K9" i="52"/>
  <c r="K10" i="52"/>
  <c r="K11" i="52"/>
  <c r="K18" i="52"/>
  <c r="K19" i="52"/>
  <c r="K20" i="52"/>
  <c r="K21" i="52"/>
  <c r="K22" i="52"/>
  <c r="K23" i="52"/>
  <c r="K24" i="52"/>
  <c r="K43" i="52"/>
  <c r="K7" i="53"/>
  <c r="K8" i="53"/>
  <c r="K9" i="53"/>
  <c r="K10" i="53"/>
  <c r="K11" i="53"/>
  <c r="K18" i="53"/>
  <c r="K19" i="53"/>
  <c r="K20" i="53"/>
  <c r="K21" i="53"/>
  <c r="K22" i="53"/>
  <c r="K23" i="53"/>
  <c r="K24" i="53"/>
  <c r="K43" i="53"/>
  <c r="K7" i="54"/>
  <c r="K8" i="54"/>
  <c r="K9" i="54"/>
  <c r="K10" i="54"/>
  <c r="K11" i="54"/>
  <c r="K18" i="54"/>
  <c r="K19" i="54"/>
  <c r="K20" i="54"/>
  <c r="K21" i="54"/>
  <c r="K22" i="54"/>
  <c r="K23" i="54"/>
  <c r="K24" i="54"/>
  <c r="K43" i="54"/>
  <c r="K7" i="45"/>
  <c r="K8" i="45"/>
  <c r="K9" i="45"/>
  <c r="K10" i="45"/>
  <c r="K11" i="45"/>
  <c r="K18" i="45"/>
  <c r="K19" i="45"/>
  <c r="K20" i="45"/>
  <c r="K21" i="45"/>
  <c r="K22" i="45"/>
  <c r="K23" i="45"/>
  <c r="K24" i="45"/>
  <c r="K43" i="45"/>
  <c r="K7" i="46"/>
  <c r="K8" i="46"/>
  <c r="K9" i="46"/>
  <c r="K10" i="46"/>
  <c r="K11" i="46"/>
  <c r="K18" i="46"/>
  <c r="K19" i="46"/>
  <c r="K20" i="46"/>
  <c r="K21" i="46"/>
  <c r="K22" i="46"/>
  <c r="K23" i="46"/>
  <c r="K24" i="46"/>
  <c r="K43" i="46"/>
  <c r="K7" i="47"/>
  <c r="K8" i="47"/>
  <c r="K9" i="47"/>
  <c r="K10" i="47"/>
  <c r="K11" i="47"/>
  <c r="K18" i="47"/>
  <c r="K19" i="47"/>
  <c r="K20" i="47"/>
  <c r="K21" i="47"/>
  <c r="K22" i="47"/>
  <c r="K23" i="47"/>
  <c r="K24" i="47"/>
  <c r="K43" i="47"/>
  <c r="K7" i="48"/>
  <c r="K8" i="48"/>
  <c r="K9" i="48"/>
  <c r="K10" i="48"/>
  <c r="K11" i="48"/>
  <c r="K18" i="48"/>
  <c r="K19" i="48"/>
  <c r="K20" i="48"/>
  <c r="K21" i="48"/>
  <c r="K22" i="48"/>
  <c r="K23" i="48"/>
  <c r="K24" i="48"/>
  <c r="K43" i="48"/>
  <c r="K7" i="49"/>
  <c r="K8" i="49"/>
  <c r="K9" i="49"/>
  <c r="K10" i="49"/>
  <c r="K11" i="49"/>
  <c r="K18" i="49"/>
  <c r="K19" i="49"/>
  <c r="K20" i="49"/>
  <c r="K21" i="49"/>
  <c r="K22" i="49"/>
  <c r="K23" i="49"/>
  <c r="K24" i="49"/>
  <c r="K43" i="49"/>
  <c r="K7" i="64"/>
  <c r="K8" i="64"/>
  <c r="K9" i="64"/>
  <c r="K10" i="64"/>
  <c r="K11" i="64"/>
  <c r="K18" i="64"/>
  <c r="K19" i="64"/>
  <c r="K20" i="64"/>
  <c r="K21" i="64"/>
  <c r="K22" i="64"/>
  <c r="K23" i="64"/>
  <c r="K24" i="64"/>
  <c r="K43" i="64"/>
  <c r="K7" i="63"/>
  <c r="K8" i="63"/>
  <c r="K9" i="63"/>
  <c r="K10" i="63"/>
  <c r="K11" i="63"/>
  <c r="K18" i="63"/>
  <c r="K19" i="63"/>
  <c r="K20" i="63"/>
  <c r="K21" i="63"/>
  <c r="K22" i="63"/>
  <c r="K23" i="63"/>
  <c r="K24" i="63"/>
  <c r="K43" i="63"/>
  <c r="K7" i="62"/>
  <c r="K8" i="62"/>
  <c r="K9" i="62"/>
  <c r="K10" i="62"/>
  <c r="K11" i="62"/>
  <c r="K18" i="62"/>
  <c r="K19" i="62"/>
  <c r="K20" i="62"/>
  <c r="K21" i="62"/>
  <c r="K22" i="62"/>
  <c r="K23" i="62"/>
  <c r="K24" i="62"/>
  <c r="K43" i="62"/>
  <c r="K7" i="61"/>
  <c r="K8" i="61"/>
  <c r="K9" i="61"/>
  <c r="K10" i="61"/>
  <c r="K11" i="61"/>
  <c r="K18" i="61"/>
  <c r="K19" i="61"/>
  <c r="K20" i="61"/>
  <c r="K21" i="61"/>
  <c r="K22" i="61"/>
  <c r="K23" i="61"/>
  <c r="K24" i="61"/>
  <c r="K43" i="61"/>
  <c r="K7" i="60"/>
  <c r="K8" i="60"/>
  <c r="K9" i="60"/>
  <c r="K10" i="60"/>
  <c r="K11" i="60"/>
  <c r="K18" i="60"/>
  <c r="K19" i="60"/>
  <c r="K20" i="60"/>
  <c r="K21" i="60"/>
  <c r="K22" i="60"/>
  <c r="K23" i="60"/>
  <c r="K24" i="60"/>
  <c r="K43" i="60"/>
  <c r="K7" i="59"/>
  <c r="K8" i="59"/>
  <c r="K9" i="59"/>
  <c r="K10" i="59"/>
  <c r="K11" i="59"/>
  <c r="K18" i="59"/>
  <c r="K19" i="59"/>
  <c r="K20" i="59"/>
  <c r="K21" i="59"/>
  <c r="K22" i="59"/>
  <c r="K23" i="59"/>
  <c r="K24" i="59"/>
  <c r="K43" i="59"/>
  <c r="K7" i="58"/>
  <c r="K8" i="58"/>
  <c r="K9" i="58"/>
  <c r="K10" i="58"/>
  <c r="K11" i="58"/>
  <c r="K18" i="58"/>
  <c r="K19" i="58"/>
  <c r="K20" i="58"/>
  <c r="K21" i="58"/>
  <c r="K22" i="58"/>
  <c r="K23" i="58"/>
  <c r="K24" i="58"/>
  <c r="K43" i="58"/>
  <c r="K7" i="57"/>
  <c r="K8" i="57"/>
  <c r="K9" i="57"/>
  <c r="K10" i="57"/>
  <c r="K11" i="57"/>
  <c r="K18" i="57"/>
  <c r="K19" i="57"/>
  <c r="K20" i="57"/>
  <c r="K21" i="57"/>
  <c r="K22" i="57"/>
  <c r="K23" i="57"/>
  <c r="K24" i="57"/>
  <c r="K43" i="57"/>
  <c r="K7" i="56"/>
  <c r="K8" i="56"/>
  <c r="K9" i="56"/>
  <c r="K10" i="56"/>
  <c r="K11" i="56"/>
  <c r="K18" i="56"/>
  <c r="K19" i="56"/>
  <c r="K20" i="56"/>
  <c r="K21" i="56"/>
  <c r="K22" i="56"/>
  <c r="K23" i="56"/>
  <c r="K24" i="56"/>
  <c r="K43" i="56"/>
  <c r="K7" i="55"/>
  <c r="K8" i="55"/>
  <c r="K9" i="55"/>
  <c r="K10" i="55"/>
  <c r="K11" i="55"/>
  <c r="K18" i="55"/>
  <c r="K19" i="55"/>
  <c r="K20" i="55"/>
  <c r="K21" i="55"/>
  <c r="K22" i="55"/>
  <c r="K23" i="55"/>
  <c r="K24" i="55"/>
  <c r="K43" i="55"/>
  <c r="K7" i="87"/>
  <c r="K8" i="87"/>
  <c r="K9" i="87"/>
  <c r="K10" i="87"/>
  <c r="K11" i="87"/>
  <c r="K18" i="87"/>
  <c r="K19" i="87"/>
  <c r="K20" i="87"/>
  <c r="K21" i="87"/>
  <c r="K22" i="87"/>
  <c r="K23" i="87"/>
  <c r="K24" i="87"/>
  <c r="K43" i="87"/>
  <c r="K7" i="86"/>
  <c r="K8" i="86"/>
  <c r="K9" i="86"/>
  <c r="K10" i="86"/>
  <c r="K11" i="86"/>
  <c r="K18" i="86"/>
  <c r="K19" i="86"/>
  <c r="K20" i="86"/>
  <c r="K21" i="86"/>
  <c r="K22" i="86"/>
  <c r="K23" i="86"/>
  <c r="K24" i="86"/>
  <c r="K43" i="86"/>
  <c r="K7" i="85"/>
  <c r="K8" i="85"/>
  <c r="K9" i="85"/>
  <c r="K10" i="85"/>
  <c r="K11" i="85"/>
  <c r="K18" i="85"/>
  <c r="K19" i="85"/>
  <c r="K20" i="85"/>
  <c r="K21" i="85"/>
  <c r="K22" i="85"/>
  <c r="K23" i="85"/>
  <c r="K24" i="85"/>
  <c r="K43" i="85"/>
  <c r="K7" i="84"/>
  <c r="K8" i="84"/>
  <c r="K9" i="84"/>
  <c r="K10" i="84"/>
  <c r="K11" i="84"/>
  <c r="K18" i="84"/>
  <c r="K19" i="84"/>
  <c r="K20" i="84"/>
  <c r="K21" i="84"/>
  <c r="K22" i="84"/>
  <c r="K23" i="84"/>
  <c r="K24" i="84"/>
  <c r="K43" i="84"/>
  <c r="K7" i="83"/>
  <c r="K8" i="83"/>
  <c r="K9" i="83"/>
  <c r="K10" i="83"/>
  <c r="K11" i="83"/>
  <c r="K18" i="83"/>
  <c r="K19" i="83"/>
  <c r="K20" i="83"/>
  <c r="K21" i="83"/>
  <c r="K22" i="83"/>
  <c r="K23" i="83"/>
  <c r="K24" i="83"/>
  <c r="K43" i="83"/>
  <c r="K7" i="82"/>
  <c r="K8" i="82"/>
  <c r="K9" i="82"/>
  <c r="K10" i="82"/>
  <c r="K11" i="82"/>
  <c r="K18" i="82"/>
  <c r="K19" i="82"/>
  <c r="K20" i="82"/>
  <c r="K21" i="82"/>
  <c r="K22" i="82"/>
  <c r="K23" i="82"/>
  <c r="K24" i="82"/>
  <c r="K43" i="82"/>
  <c r="K7" i="81"/>
  <c r="K8" i="81"/>
  <c r="K9" i="81"/>
  <c r="K10" i="81"/>
  <c r="K11" i="81"/>
  <c r="K18" i="81"/>
  <c r="K19" i="81"/>
  <c r="K20" i="81"/>
  <c r="K21" i="81"/>
  <c r="K22" i="81"/>
  <c r="K23" i="81"/>
  <c r="K24" i="81"/>
  <c r="K43" i="81"/>
  <c r="K7" i="50"/>
  <c r="K8" i="50"/>
  <c r="K9" i="50"/>
  <c r="K10" i="50"/>
  <c r="K11" i="50"/>
  <c r="K18" i="50"/>
  <c r="K19" i="50"/>
  <c r="K20" i="50"/>
  <c r="K21" i="50"/>
  <c r="K22" i="50"/>
  <c r="K23" i="50"/>
  <c r="K24" i="50"/>
  <c r="K43" i="50"/>
  <c r="K43" i="37"/>
  <c r="L7" i="2"/>
  <c r="L8" i="2"/>
  <c r="L9" i="2"/>
  <c r="L10" i="2"/>
  <c r="L11" i="2"/>
  <c r="L18" i="2"/>
  <c r="L19" i="2"/>
  <c r="L20" i="2"/>
  <c r="L21" i="2"/>
  <c r="L22" i="2"/>
  <c r="L23" i="2"/>
  <c r="L24" i="2"/>
  <c r="L43" i="2"/>
  <c r="L7" i="3"/>
  <c r="L8" i="3"/>
  <c r="L9" i="3"/>
  <c r="L10" i="3"/>
  <c r="L11" i="3"/>
  <c r="L18" i="3"/>
  <c r="L19" i="3"/>
  <c r="L20" i="3"/>
  <c r="L21" i="3"/>
  <c r="L22" i="3"/>
  <c r="L23" i="3"/>
  <c r="L24" i="3"/>
  <c r="L43" i="3"/>
  <c r="L7" i="51"/>
  <c r="L8" i="51"/>
  <c r="L9" i="51"/>
  <c r="L10" i="51"/>
  <c r="L11" i="51"/>
  <c r="L18" i="51"/>
  <c r="L19" i="51"/>
  <c r="L20" i="51"/>
  <c r="L21" i="51"/>
  <c r="L22" i="51"/>
  <c r="L23" i="51"/>
  <c r="L24" i="51"/>
  <c r="L43" i="51"/>
  <c r="L7" i="41"/>
  <c r="L8" i="41"/>
  <c r="L9" i="41"/>
  <c r="L10" i="41"/>
  <c r="L11" i="41"/>
  <c r="L18" i="41"/>
  <c r="L19" i="41"/>
  <c r="L20" i="41"/>
  <c r="L21" i="41"/>
  <c r="L22" i="41"/>
  <c r="L23" i="41"/>
  <c r="L24" i="41"/>
  <c r="L43" i="41"/>
  <c r="L7" i="42"/>
  <c r="L8" i="42"/>
  <c r="L9" i="42"/>
  <c r="L10" i="42"/>
  <c r="L11" i="42"/>
  <c r="L18" i="42"/>
  <c r="L19" i="42"/>
  <c r="L20" i="42"/>
  <c r="L21" i="42"/>
  <c r="L22" i="42"/>
  <c r="L23" i="42"/>
  <c r="L24" i="42"/>
  <c r="L43" i="42"/>
  <c r="L7" i="43"/>
  <c r="L8" i="43"/>
  <c r="L9" i="43"/>
  <c r="L10" i="43"/>
  <c r="L11" i="43"/>
  <c r="L18" i="43"/>
  <c r="L19" i="43"/>
  <c r="L20" i="43"/>
  <c r="L21" i="43"/>
  <c r="L22" i="43"/>
  <c r="L23" i="43"/>
  <c r="L24" i="43"/>
  <c r="L43" i="43"/>
  <c r="L7" i="44"/>
  <c r="L8" i="44"/>
  <c r="L9" i="44"/>
  <c r="L10" i="44"/>
  <c r="L11" i="44"/>
  <c r="L18" i="44"/>
  <c r="L19" i="44"/>
  <c r="L20" i="44"/>
  <c r="L21" i="44"/>
  <c r="L22" i="44"/>
  <c r="L23" i="44"/>
  <c r="L24" i="44"/>
  <c r="L43" i="44"/>
  <c r="L7" i="52"/>
  <c r="L8" i="52"/>
  <c r="L9" i="52"/>
  <c r="L10" i="52"/>
  <c r="L11" i="52"/>
  <c r="L18" i="52"/>
  <c r="L19" i="52"/>
  <c r="L20" i="52"/>
  <c r="L21" i="52"/>
  <c r="L22" i="52"/>
  <c r="L23" i="52"/>
  <c r="L24" i="52"/>
  <c r="L43" i="52"/>
  <c r="L7" i="53"/>
  <c r="L8" i="53"/>
  <c r="L9" i="53"/>
  <c r="L10" i="53"/>
  <c r="L11" i="53"/>
  <c r="L18" i="53"/>
  <c r="L19" i="53"/>
  <c r="L20" i="53"/>
  <c r="L21" i="53"/>
  <c r="L22" i="53"/>
  <c r="L23" i="53"/>
  <c r="L24" i="53"/>
  <c r="L43" i="53"/>
  <c r="L7" i="54"/>
  <c r="L8" i="54"/>
  <c r="L9" i="54"/>
  <c r="L10" i="54"/>
  <c r="L11" i="54"/>
  <c r="L18" i="54"/>
  <c r="L19" i="54"/>
  <c r="L20" i="54"/>
  <c r="L21" i="54"/>
  <c r="L22" i="54"/>
  <c r="L23" i="54"/>
  <c r="L24" i="54"/>
  <c r="L43" i="54"/>
  <c r="L7" i="45"/>
  <c r="L8" i="45"/>
  <c r="L9" i="45"/>
  <c r="L10" i="45"/>
  <c r="L11" i="45"/>
  <c r="L18" i="45"/>
  <c r="L19" i="45"/>
  <c r="L20" i="45"/>
  <c r="L21" i="45"/>
  <c r="L22" i="45"/>
  <c r="L23" i="45"/>
  <c r="L24" i="45"/>
  <c r="L43" i="45"/>
  <c r="L7" i="46"/>
  <c r="L8" i="46"/>
  <c r="L9" i="46"/>
  <c r="L10" i="46"/>
  <c r="L11" i="46"/>
  <c r="L18" i="46"/>
  <c r="L19" i="46"/>
  <c r="L20" i="46"/>
  <c r="L21" i="46"/>
  <c r="L22" i="46"/>
  <c r="L23" i="46"/>
  <c r="L24" i="46"/>
  <c r="L43" i="46"/>
  <c r="L7" i="47"/>
  <c r="L8" i="47"/>
  <c r="L9" i="47"/>
  <c r="L10" i="47"/>
  <c r="L11" i="47"/>
  <c r="L18" i="47"/>
  <c r="L19" i="47"/>
  <c r="L20" i="47"/>
  <c r="L21" i="47"/>
  <c r="L22" i="47"/>
  <c r="L23" i="47"/>
  <c r="L24" i="47"/>
  <c r="L43" i="47"/>
  <c r="L7" i="48"/>
  <c r="L8" i="48"/>
  <c r="L9" i="48"/>
  <c r="L10" i="48"/>
  <c r="L11" i="48"/>
  <c r="L18" i="48"/>
  <c r="L19" i="48"/>
  <c r="L20" i="48"/>
  <c r="L21" i="48"/>
  <c r="L22" i="48"/>
  <c r="L23" i="48"/>
  <c r="L24" i="48"/>
  <c r="L43" i="48"/>
  <c r="L7" i="49"/>
  <c r="L8" i="49"/>
  <c r="L9" i="49"/>
  <c r="L10" i="49"/>
  <c r="L11" i="49"/>
  <c r="L18" i="49"/>
  <c r="L19" i="49"/>
  <c r="L20" i="49"/>
  <c r="L21" i="49"/>
  <c r="L22" i="49"/>
  <c r="L23" i="49"/>
  <c r="L24" i="49"/>
  <c r="L43" i="49"/>
  <c r="L7" i="64"/>
  <c r="L8" i="64"/>
  <c r="L9" i="64"/>
  <c r="L10" i="64"/>
  <c r="L11" i="64"/>
  <c r="L18" i="64"/>
  <c r="L19" i="64"/>
  <c r="L20" i="64"/>
  <c r="L21" i="64"/>
  <c r="L22" i="64"/>
  <c r="L23" i="64"/>
  <c r="L24" i="64"/>
  <c r="L43" i="64"/>
  <c r="L7" i="63"/>
  <c r="L8" i="63"/>
  <c r="L9" i="63"/>
  <c r="L10" i="63"/>
  <c r="L11" i="63"/>
  <c r="L18" i="63"/>
  <c r="L19" i="63"/>
  <c r="L20" i="63"/>
  <c r="L21" i="63"/>
  <c r="L22" i="63"/>
  <c r="L23" i="63"/>
  <c r="L24" i="63"/>
  <c r="L43" i="63"/>
  <c r="L7" i="62"/>
  <c r="L8" i="62"/>
  <c r="L9" i="62"/>
  <c r="L10" i="62"/>
  <c r="L11" i="62"/>
  <c r="L18" i="62"/>
  <c r="L19" i="62"/>
  <c r="L20" i="62"/>
  <c r="L21" i="62"/>
  <c r="L22" i="62"/>
  <c r="L23" i="62"/>
  <c r="L24" i="62"/>
  <c r="L43" i="62"/>
  <c r="L7" i="61"/>
  <c r="L8" i="61"/>
  <c r="L9" i="61"/>
  <c r="L10" i="61"/>
  <c r="L11" i="61"/>
  <c r="L18" i="61"/>
  <c r="L19" i="61"/>
  <c r="L20" i="61"/>
  <c r="L21" i="61"/>
  <c r="L22" i="61"/>
  <c r="L23" i="61"/>
  <c r="L24" i="61"/>
  <c r="L43" i="61"/>
  <c r="L7" i="60"/>
  <c r="L8" i="60"/>
  <c r="L9" i="60"/>
  <c r="L10" i="60"/>
  <c r="L11" i="60"/>
  <c r="L18" i="60"/>
  <c r="L19" i="60"/>
  <c r="L20" i="60"/>
  <c r="L21" i="60"/>
  <c r="L22" i="60"/>
  <c r="L23" i="60"/>
  <c r="L24" i="60"/>
  <c r="L43" i="60"/>
  <c r="L7" i="59"/>
  <c r="L8" i="59"/>
  <c r="L9" i="59"/>
  <c r="L10" i="59"/>
  <c r="L11" i="59"/>
  <c r="L18" i="59"/>
  <c r="L19" i="59"/>
  <c r="L20" i="59"/>
  <c r="L21" i="59"/>
  <c r="L22" i="59"/>
  <c r="L23" i="59"/>
  <c r="L24" i="59"/>
  <c r="L43" i="59"/>
  <c r="L7" i="58"/>
  <c r="L8" i="58"/>
  <c r="L9" i="58"/>
  <c r="L10" i="58"/>
  <c r="L11" i="58"/>
  <c r="L18" i="58"/>
  <c r="L19" i="58"/>
  <c r="L20" i="58"/>
  <c r="L21" i="58"/>
  <c r="L22" i="58"/>
  <c r="L23" i="58"/>
  <c r="L24" i="58"/>
  <c r="L43" i="58"/>
  <c r="L7" i="57"/>
  <c r="L8" i="57"/>
  <c r="L9" i="57"/>
  <c r="L10" i="57"/>
  <c r="L11" i="57"/>
  <c r="L18" i="57"/>
  <c r="L19" i="57"/>
  <c r="L20" i="57"/>
  <c r="L21" i="57"/>
  <c r="L22" i="57"/>
  <c r="L23" i="57"/>
  <c r="L24" i="57"/>
  <c r="L43" i="57"/>
  <c r="L7" i="56"/>
  <c r="L8" i="56"/>
  <c r="L9" i="56"/>
  <c r="L10" i="56"/>
  <c r="L11" i="56"/>
  <c r="L18" i="56"/>
  <c r="L19" i="56"/>
  <c r="L20" i="56"/>
  <c r="L21" i="56"/>
  <c r="L22" i="56"/>
  <c r="L23" i="56"/>
  <c r="L24" i="56"/>
  <c r="L43" i="56"/>
  <c r="L7" i="55"/>
  <c r="L8" i="55"/>
  <c r="L9" i="55"/>
  <c r="L10" i="55"/>
  <c r="L11" i="55"/>
  <c r="L18" i="55"/>
  <c r="L19" i="55"/>
  <c r="L20" i="55"/>
  <c r="L21" i="55"/>
  <c r="L22" i="55"/>
  <c r="L23" i="55"/>
  <c r="L24" i="55"/>
  <c r="L43" i="55"/>
  <c r="L7" i="87"/>
  <c r="L8" i="87"/>
  <c r="L9" i="87"/>
  <c r="L10" i="87"/>
  <c r="L11" i="87"/>
  <c r="L18" i="87"/>
  <c r="L19" i="87"/>
  <c r="L20" i="87"/>
  <c r="L21" i="87"/>
  <c r="L22" i="87"/>
  <c r="L23" i="87"/>
  <c r="L24" i="87"/>
  <c r="L43" i="87"/>
  <c r="L7" i="86"/>
  <c r="L8" i="86"/>
  <c r="L9" i="86"/>
  <c r="L10" i="86"/>
  <c r="L11" i="86"/>
  <c r="L18" i="86"/>
  <c r="L19" i="86"/>
  <c r="L20" i="86"/>
  <c r="L21" i="86"/>
  <c r="L22" i="86"/>
  <c r="L23" i="86"/>
  <c r="L24" i="86"/>
  <c r="L43" i="86"/>
  <c r="L7" i="85"/>
  <c r="L8" i="85"/>
  <c r="L9" i="85"/>
  <c r="L10" i="85"/>
  <c r="L11" i="85"/>
  <c r="L18" i="85"/>
  <c r="L19" i="85"/>
  <c r="L20" i="85"/>
  <c r="L21" i="85"/>
  <c r="L22" i="85"/>
  <c r="L23" i="85"/>
  <c r="L24" i="85"/>
  <c r="L43" i="85"/>
  <c r="L7" i="84"/>
  <c r="L8" i="84"/>
  <c r="L9" i="84"/>
  <c r="L10" i="84"/>
  <c r="L11" i="84"/>
  <c r="L18" i="84"/>
  <c r="L19" i="84"/>
  <c r="L20" i="84"/>
  <c r="L21" i="84"/>
  <c r="L22" i="84"/>
  <c r="L23" i="84"/>
  <c r="L24" i="84"/>
  <c r="L43" i="84"/>
  <c r="L7" i="83"/>
  <c r="L8" i="83"/>
  <c r="L9" i="83"/>
  <c r="L10" i="83"/>
  <c r="L11" i="83"/>
  <c r="L18" i="83"/>
  <c r="L19" i="83"/>
  <c r="L20" i="83"/>
  <c r="L21" i="83"/>
  <c r="L22" i="83"/>
  <c r="L23" i="83"/>
  <c r="L24" i="83"/>
  <c r="L43" i="83"/>
  <c r="L7" i="82"/>
  <c r="L8" i="82"/>
  <c r="L9" i="82"/>
  <c r="L10" i="82"/>
  <c r="L11" i="82"/>
  <c r="L18" i="82"/>
  <c r="L19" i="82"/>
  <c r="L20" i="82"/>
  <c r="L21" i="82"/>
  <c r="L22" i="82"/>
  <c r="L23" i="82"/>
  <c r="L24" i="82"/>
  <c r="L43" i="82"/>
  <c r="L7" i="81"/>
  <c r="L8" i="81"/>
  <c r="L9" i="81"/>
  <c r="L10" i="81"/>
  <c r="L11" i="81"/>
  <c r="L18" i="81"/>
  <c r="L19" i="81"/>
  <c r="L20" i="81"/>
  <c r="L21" i="81"/>
  <c r="L22" i="81"/>
  <c r="L23" i="81"/>
  <c r="L24" i="81"/>
  <c r="L43" i="81"/>
  <c r="L7" i="50"/>
  <c r="L8" i="50"/>
  <c r="L9" i="50"/>
  <c r="L10" i="50"/>
  <c r="L11" i="50"/>
  <c r="L18" i="50"/>
  <c r="L19" i="50"/>
  <c r="L20" i="50"/>
  <c r="L21" i="50"/>
  <c r="L22" i="50"/>
  <c r="L23" i="50"/>
  <c r="L24" i="50"/>
  <c r="L43" i="50"/>
  <c r="L43" i="37"/>
  <c r="M18" i="2"/>
  <c r="M19" i="2"/>
  <c r="M20" i="2"/>
  <c r="M21" i="2"/>
  <c r="M22" i="2"/>
  <c r="M23" i="2"/>
  <c r="M24" i="2"/>
  <c r="M43" i="2"/>
  <c r="M18" i="3"/>
  <c r="M19" i="3"/>
  <c r="M20" i="3"/>
  <c r="M21" i="3"/>
  <c r="M22" i="3"/>
  <c r="M23" i="3"/>
  <c r="M24" i="3"/>
  <c r="M43" i="3"/>
  <c r="M18" i="51"/>
  <c r="M19" i="51"/>
  <c r="M20" i="51"/>
  <c r="M21" i="51"/>
  <c r="M22" i="51"/>
  <c r="M23" i="51"/>
  <c r="M24" i="51"/>
  <c r="M43" i="51"/>
  <c r="M18" i="41"/>
  <c r="M19" i="41"/>
  <c r="M20" i="41"/>
  <c r="M21" i="41"/>
  <c r="M22" i="41"/>
  <c r="M23" i="41"/>
  <c r="M24" i="41"/>
  <c r="M43" i="41"/>
  <c r="M18" i="42"/>
  <c r="M19" i="42"/>
  <c r="M20" i="42"/>
  <c r="M21" i="42"/>
  <c r="M22" i="42"/>
  <c r="M23" i="42"/>
  <c r="M24" i="42"/>
  <c r="M43" i="42"/>
  <c r="M18" i="43"/>
  <c r="M19" i="43"/>
  <c r="M20" i="43"/>
  <c r="M21" i="43"/>
  <c r="M22" i="43"/>
  <c r="M23" i="43"/>
  <c r="M24" i="43"/>
  <c r="M43" i="43"/>
  <c r="M18" i="44"/>
  <c r="M19" i="44"/>
  <c r="M20" i="44"/>
  <c r="M21" i="44"/>
  <c r="M22" i="44"/>
  <c r="M23" i="44"/>
  <c r="M24" i="44"/>
  <c r="M43" i="44"/>
  <c r="M18" i="52"/>
  <c r="M19" i="52"/>
  <c r="M20" i="52"/>
  <c r="M21" i="52"/>
  <c r="M22" i="52"/>
  <c r="M23" i="52"/>
  <c r="M24" i="52"/>
  <c r="M43" i="52"/>
  <c r="M18" i="53"/>
  <c r="M19" i="53"/>
  <c r="M20" i="53"/>
  <c r="M21" i="53"/>
  <c r="M22" i="53"/>
  <c r="M23" i="53"/>
  <c r="M24" i="53"/>
  <c r="M43" i="53"/>
  <c r="M18" i="54"/>
  <c r="M19" i="54"/>
  <c r="M20" i="54"/>
  <c r="M21" i="54"/>
  <c r="M22" i="54"/>
  <c r="M23" i="54"/>
  <c r="M24" i="54"/>
  <c r="M43" i="54"/>
  <c r="M18" i="45"/>
  <c r="M19" i="45"/>
  <c r="M20" i="45"/>
  <c r="M21" i="45"/>
  <c r="M22" i="45"/>
  <c r="M23" i="45"/>
  <c r="M24" i="45"/>
  <c r="M43" i="45"/>
  <c r="M18" i="46"/>
  <c r="M19" i="46"/>
  <c r="M20" i="46"/>
  <c r="M21" i="46"/>
  <c r="M22" i="46"/>
  <c r="M23" i="46"/>
  <c r="M24" i="46"/>
  <c r="M43" i="46"/>
  <c r="M18" i="47"/>
  <c r="M19" i="47"/>
  <c r="M20" i="47"/>
  <c r="M21" i="47"/>
  <c r="M22" i="47"/>
  <c r="M23" i="47"/>
  <c r="M24" i="47"/>
  <c r="M43" i="47"/>
  <c r="M18" i="48"/>
  <c r="M19" i="48"/>
  <c r="M20" i="48"/>
  <c r="M21" i="48"/>
  <c r="M22" i="48"/>
  <c r="M23" i="48"/>
  <c r="M24" i="48"/>
  <c r="M43" i="48"/>
  <c r="M18" i="49"/>
  <c r="M19" i="49"/>
  <c r="M20" i="49"/>
  <c r="M21" i="49"/>
  <c r="M22" i="49"/>
  <c r="M23" i="49"/>
  <c r="M24" i="49"/>
  <c r="M43" i="49"/>
  <c r="M18" i="64"/>
  <c r="M19" i="64"/>
  <c r="M20" i="64"/>
  <c r="M21" i="64"/>
  <c r="M22" i="64"/>
  <c r="M23" i="64"/>
  <c r="M24" i="64"/>
  <c r="M43" i="64"/>
  <c r="M18" i="63"/>
  <c r="M19" i="63"/>
  <c r="M20" i="63"/>
  <c r="M21" i="63"/>
  <c r="M22" i="63"/>
  <c r="M23" i="63"/>
  <c r="M24" i="63"/>
  <c r="M43" i="63"/>
  <c r="M18" i="62"/>
  <c r="M19" i="62"/>
  <c r="M20" i="62"/>
  <c r="M21" i="62"/>
  <c r="M22" i="62"/>
  <c r="M23" i="62"/>
  <c r="M24" i="62"/>
  <c r="M43" i="62"/>
  <c r="M18" i="61"/>
  <c r="M19" i="61"/>
  <c r="M20" i="61"/>
  <c r="M21" i="61"/>
  <c r="M22" i="61"/>
  <c r="M23" i="61"/>
  <c r="M24" i="61"/>
  <c r="M43" i="61"/>
  <c r="M18" i="60"/>
  <c r="M19" i="60"/>
  <c r="M20" i="60"/>
  <c r="M21" i="60"/>
  <c r="M22" i="60"/>
  <c r="M23" i="60"/>
  <c r="M24" i="60"/>
  <c r="M43" i="60"/>
  <c r="M18" i="59"/>
  <c r="M19" i="59"/>
  <c r="M20" i="59"/>
  <c r="M21" i="59"/>
  <c r="M22" i="59"/>
  <c r="M23" i="59"/>
  <c r="M24" i="59"/>
  <c r="M43" i="59"/>
  <c r="M18" i="58"/>
  <c r="M19" i="58"/>
  <c r="M20" i="58"/>
  <c r="M21" i="58"/>
  <c r="M22" i="58"/>
  <c r="M23" i="58"/>
  <c r="M24" i="58"/>
  <c r="M43" i="58"/>
  <c r="M18" i="57"/>
  <c r="M19" i="57"/>
  <c r="M20" i="57"/>
  <c r="M21" i="57"/>
  <c r="M22" i="57"/>
  <c r="M23" i="57"/>
  <c r="M24" i="57"/>
  <c r="M43" i="57"/>
  <c r="M18" i="56"/>
  <c r="M19" i="56"/>
  <c r="M20" i="56"/>
  <c r="M21" i="56"/>
  <c r="M22" i="56"/>
  <c r="M23" i="56"/>
  <c r="M24" i="56"/>
  <c r="M43" i="56"/>
  <c r="M18" i="55"/>
  <c r="M19" i="55"/>
  <c r="M20" i="55"/>
  <c r="M21" i="55"/>
  <c r="M22" i="55"/>
  <c r="M23" i="55"/>
  <c r="M24" i="55"/>
  <c r="M43" i="55"/>
  <c r="M18" i="87"/>
  <c r="M19" i="87"/>
  <c r="M20" i="87"/>
  <c r="M21" i="87"/>
  <c r="M22" i="87"/>
  <c r="M23" i="87"/>
  <c r="M24" i="87"/>
  <c r="M43" i="87"/>
  <c r="M18" i="86"/>
  <c r="M19" i="86"/>
  <c r="M20" i="86"/>
  <c r="M21" i="86"/>
  <c r="M22" i="86"/>
  <c r="M23" i="86"/>
  <c r="M24" i="86"/>
  <c r="M43" i="86"/>
  <c r="M18" i="85"/>
  <c r="M19" i="85"/>
  <c r="M20" i="85"/>
  <c r="M21" i="85"/>
  <c r="M22" i="85"/>
  <c r="M23" i="85"/>
  <c r="M24" i="85"/>
  <c r="M43" i="85"/>
  <c r="M18" i="84"/>
  <c r="M19" i="84"/>
  <c r="M20" i="84"/>
  <c r="M21" i="84"/>
  <c r="M22" i="84"/>
  <c r="M23" i="84"/>
  <c r="M24" i="84"/>
  <c r="M43" i="84"/>
  <c r="M18" i="83"/>
  <c r="M19" i="83"/>
  <c r="M20" i="83"/>
  <c r="M21" i="83"/>
  <c r="M22" i="83"/>
  <c r="M23" i="83"/>
  <c r="M24" i="83"/>
  <c r="M43" i="83"/>
  <c r="M18" i="82"/>
  <c r="M19" i="82"/>
  <c r="M20" i="82"/>
  <c r="M21" i="82"/>
  <c r="M22" i="82"/>
  <c r="M23" i="82"/>
  <c r="M24" i="82"/>
  <c r="M43" i="82"/>
  <c r="M18" i="81"/>
  <c r="M19" i="81"/>
  <c r="M20" i="81"/>
  <c r="M21" i="81"/>
  <c r="M22" i="81"/>
  <c r="M23" i="81"/>
  <c r="M24" i="81"/>
  <c r="M43" i="81"/>
  <c r="M18" i="50"/>
  <c r="M19" i="50"/>
  <c r="M20" i="50"/>
  <c r="M21" i="50"/>
  <c r="M22" i="50"/>
  <c r="M23" i="50"/>
  <c r="M24" i="50"/>
  <c r="M43" i="50"/>
  <c r="M43" i="37"/>
  <c r="D11" i="40"/>
  <c r="B49" i="3"/>
  <c r="B49" i="37"/>
  <c r="P43" i="37"/>
  <c r="F43" i="3"/>
  <c r="I43" i="3"/>
  <c r="P43" i="3"/>
  <c r="F43" i="45"/>
  <c r="B40" i="37"/>
  <c r="C40" i="37"/>
  <c r="D40" i="37"/>
  <c r="E40" i="37"/>
  <c r="G40" i="37"/>
  <c r="H40" i="37"/>
  <c r="J40" i="2"/>
  <c r="J40" i="51"/>
  <c r="J40" i="41"/>
  <c r="J40" i="42"/>
  <c r="J40" i="43"/>
  <c r="J40" i="44"/>
  <c r="J40" i="52"/>
  <c r="J40" i="53"/>
  <c r="J40" i="54"/>
  <c r="J40" i="45"/>
  <c r="J40" i="46"/>
  <c r="J40" i="47"/>
  <c r="J40" i="48"/>
  <c r="J40" i="49"/>
  <c r="J40" i="64"/>
  <c r="J40" i="63"/>
  <c r="J40" i="62"/>
  <c r="J40" i="61"/>
  <c r="J40" i="60"/>
  <c r="J40" i="59"/>
  <c r="J40" i="58"/>
  <c r="J40" i="57"/>
  <c r="J40" i="56"/>
  <c r="J40" i="55"/>
  <c r="J40" i="87"/>
  <c r="J40" i="86"/>
  <c r="J40" i="85"/>
  <c r="J40" i="84"/>
  <c r="J40" i="83"/>
  <c r="J40" i="82"/>
  <c r="J40" i="81"/>
  <c r="J40" i="50"/>
  <c r="J40" i="37"/>
  <c r="K40" i="37"/>
  <c r="L40" i="37"/>
  <c r="M40" i="2"/>
  <c r="M40" i="3"/>
  <c r="M40" i="51"/>
  <c r="M40" i="41"/>
  <c r="M40" i="42"/>
  <c r="M40" i="43"/>
  <c r="M40" i="44"/>
  <c r="M40" i="52"/>
  <c r="M40" i="53"/>
  <c r="M40" i="54"/>
  <c r="M40" i="45"/>
  <c r="M40" i="46"/>
  <c r="M40" i="47"/>
  <c r="M40" i="48"/>
  <c r="M40" i="49"/>
  <c r="M40" i="64"/>
  <c r="M40" i="63"/>
  <c r="M40" i="62"/>
  <c r="M40" i="61"/>
  <c r="M40" i="60"/>
  <c r="M40" i="59"/>
  <c r="M40" i="58"/>
  <c r="M40" i="57"/>
  <c r="M40" i="56"/>
  <c r="M40" i="55"/>
  <c r="M40" i="87"/>
  <c r="M40" i="86"/>
  <c r="M40" i="85"/>
  <c r="M40" i="84"/>
  <c r="M40" i="83"/>
  <c r="M40" i="82"/>
  <c r="M40" i="81"/>
  <c r="M40" i="50"/>
  <c r="M40" i="37"/>
  <c r="N40" i="2"/>
  <c r="N40" i="3"/>
  <c r="N40" i="51"/>
  <c r="N40" i="41"/>
  <c r="N40" i="42"/>
  <c r="N40" i="43"/>
  <c r="N40" i="44"/>
  <c r="N40" i="52"/>
  <c r="N40" i="53"/>
  <c r="N40" i="54"/>
  <c r="N40" i="45"/>
  <c r="N40" i="46"/>
  <c r="N40" i="47"/>
  <c r="N40" i="48"/>
  <c r="N40" i="49"/>
  <c r="N40" i="64"/>
  <c r="N40" i="63"/>
  <c r="N40" i="62"/>
  <c r="N40" i="61"/>
  <c r="N40" i="60"/>
  <c r="N40" i="59"/>
  <c r="N40" i="58"/>
  <c r="N40" i="57"/>
  <c r="N40" i="56"/>
  <c r="N40" i="55"/>
  <c r="N40" i="87"/>
  <c r="N40" i="86"/>
  <c r="N40" i="85"/>
  <c r="N40" i="84"/>
  <c r="N40" i="83"/>
  <c r="N40" i="82"/>
  <c r="N40" i="81"/>
  <c r="N40" i="50"/>
  <c r="N40" i="37"/>
  <c r="O40" i="2"/>
  <c r="O40" i="3"/>
  <c r="O40" i="51"/>
  <c r="O40" i="41"/>
  <c r="O40" i="42"/>
  <c r="O40" i="43"/>
  <c r="O40" i="44"/>
  <c r="O40" i="52"/>
  <c r="O40" i="53"/>
  <c r="O40" i="54"/>
  <c r="O40" i="45"/>
  <c r="O40" i="46"/>
  <c r="O40" i="47"/>
  <c r="O40" i="48"/>
  <c r="O40" i="49"/>
  <c r="O40" i="64"/>
  <c r="O40" i="63"/>
  <c r="O40" i="62"/>
  <c r="O40" i="61"/>
  <c r="O40" i="60"/>
  <c r="O40" i="59"/>
  <c r="O40" i="58"/>
  <c r="O40" i="57"/>
  <c r="O40" i="56"/>
  <c r="O40" i="55"/>
  <c r="O40" i="87"/>
  <c r="O40" i="86"/>
  <c r="O40" i="85"/>
  <c r="O40" i="84"/>
  <c r="O40" i="83"/>
  <c r="O40" i="82"/>
  <c r="O40" i="81"/>
  <c r="O40" i="50"/>
  <c r="O40" i="37"/>
  <c r="P40" i="37"/>
  <c r="B35" i="37"/>
  <c r="C35" i="37"/>
  <c r="D35" i="37"/>
  <c r="E35" i="37"/>
  <c r="G35" i="37"/>
  <c r="H35" i="37"/>
  <c r="J35" i="37"/>
  <c r="K35" i="37"/>
  <c r="L35" i="37"/>
  <c r="M35" i="37"/>
  <c r="N35" i="37"/>
  <c r="O35" i="37"/>
  <c r="P35" i="37"/>
  <c r="P38" i="37"/>
  <c r="M11" i="3"/>
  <c r="N11" i="3"/>
  <c r="N24" i="3"/>
  <c r="N43" i="3"/>
  <c r="O11" i="3"/>
  <c r="O24" i="3"/>
  <c r="O43" i="3"/>
  <c r="C24" i="59"/>
  <c r="F43" i="59"/>
  <c r="I43" i="59"/>
  <c r="M11" i="59"/>
  <c r="N11" i="59"/>
  <c r="N24" i="59"/>
  <c r="N43" i="59"/>
  <c r="O11" i="59"/>
  <c r="O24" i="59"/>
  <c r="O43" i="59"/>
  <c r="P43" i="59"/>
  <c r="C24" i="61"/>
  <c r="F43" i="61"/>
  <c r="I43" i="61"/>
  <c r="M11" i="61"/>
  <c r="N11" i="61"/>
  <c r="N24" i="61"/>
  <c r="N43" i="61"/>
  <c r="O11" i="61"/>
  <c r="O24" i="61"/>
  <c r="O43" i="61"/>
  <c r="P43" i="61"/>
  <c r="F43" i="2"/>
  <c r="I43" i="2"/>
  <c r="M11" i="2"/>
  <c r="N11" i="2"/>
  <c r="N24" i="2"/>
  <c r="N43" i="2"/>
  <c r="O11" i="2"/>
  <c r="O24" i="2"/>
  <c r="O43" i="2"/>
  <c r="P43" i="2"/>
  <c r="C24" i="51"/>
  <c r="F43" i="51"/>
  <c r="I43" i="51"/>
  <c r="M11" i="51"/>
  <c r="N11" i="51"/>
  <c r="N24" i="51"/>
  <c r="N43" i="51"/>
  <c r="O11" i="51"/>
  <c r="O24" i="51"/>
  <c r="O43" i="51"/>
  <c r="P43" i="51"/>
  <c r="C24" i="41"/>
  <c r="F43" i="41"/>
  <c r="I43" i="41"/>
  <c r="M11" i="41"/>
  <c r="N11" i="41"/>
  <c r="N24" i="41"/>
  <c r="N43" i="41"/>
  <c r="O11" i="41"/>
  <c r="O24" i="41"/>
  <c r="O43" i="41"/>
  <c r="P43" i="41"/>
  <c r="F43" i="42"/>
  <c r="I43" i="42"/>
  <c r="M11" i="42"/>
  <c r="N11" i="42"/>
  <c r="N24" i="42"/>
  <c r="N43" i="42"/>
  <c r="O11" i="42"/>
  <c r="O24" i="42"/>
  <c r="O43" i="42"/>
  <c r="P43" i="42"/>
  <c r="F43" i="43"/>
  <c r="I43" i="43"/>
  <c r="M11" i="43"/>
  <c r="N11" i="43"/>
  <c r="N24" i="43"/>
  <c r="N43" i="43"/>
  <c r="O11" i="43"/>
  <c r="O24" i="43"/>
  <c r="O43" i="43"/>
  <c r="P43" i="43"/>
  <c r="C24" i="44"/>
  <c r="F43" i="44"/>
  <c r="I43" i="44"/>
  <c r="M11" i="44"/>
  <c r="N11" i="44"/>
  <c r="N24" i="44"/>
  <c r="N43" i="44"/>
  <c r="O11" i="44"/>
  <c r="O24" i="44"/>
  <c r="O43" i="44"/>
  <c r="P43" i="44"/>
  <c r="C24" i="52"/>
  <c r="F43" i="52"/>
  <c r="I43" i="52"/>
  <c r="M11" i="52"/>
  <c r="N11" i="52"/>
  <c r="N24" i="52"/>
  <c r="N43" i="52"/>
  <c r="O11" i="52"/>
  <c r="O24" i="52"/>
  <c r="O43" i="52"/>
  <c r="P43" i="52"/>
  <c r="C24" i="53"/>
  <c r="F43" i="53"/>
  <c r="I43" i="53"/>
  <c r="M11" i="53"/>
  <c r="N11" i="53"/>
  <c r="N24" i="53"/>
  <c r="N43" i="53"/>
  <c r="O11" i="53"/>
  <c r="O24" i="53"/>
  <c r="O43" i="53"/>
  <c r="P43" i="53"/>
  <c r="C24" i="54"/>
  <c r="F43" i="54"/>
  <c r="I43" i="54"/>
  <c r="M11" i="54"/>
  <c r="N11" i="54"/>
  <c r="N24" i="54"/>
  <c r="N43" i="54"/>
  <c r="O11" i="54"/>
  <c r="O24" i="54"/>
  <c r="O43" i="54"/>
  <c r="P43" i="54"/>
  <c r="I43" i="45"/>
  <c r="M11" i="45"/>
  <c r="N11" i="45"/>
  <c r="N24" i="45"/>
  <c r="N43" i="45"/>
  <c r="O11" i="45"/>
  <c r="O24" i="45"/>
  <c r="O43" i="45"/>
  <c r="P43" i="45"/>
  <c r="C24" i="46"/>
  <c r="F43" i="46"/>
  <c r="I43" i="46"/>
  <c r="M11" i="46"/>
  <c r="N11" i="46"/>
  <c r="N24" i="46"/>
  <c r="N43" i="46"/>
  <c r="O11" i="46"/>
  <c r="O24" i="46"/>
  <c r="O43" i="46"/>
  <c r="P43" i="46"/>
  <c r="C24" i="47"/>
  <c r="F43" i="47"/>
  <c r="I43" i="47"/>
  <c r="M11" i="47"/>
  <c r="N11" i="47"/>
  <c r="N24" i="47"/>
  <c r="N43" i="47"/>
  <c r="O11" i="47"/>
  <c r="O24" i="47"/>
  <c r="O43" i="47"/>
  <c r="P43" i="47"/>
  <c r="C24" i="48"/>
  <c r="F43" i="48"/>
  <c r="I43" i="48"/>
  <c r="M11" i="48"/>
  <c r="N11" i="48"/>
  <c r="N24" i="48"/>
  <c r="N43" i="48"/>
  <c r="O11" i="48"/>
  <c r="O24" i="48"/>
  <c r="O43" i="48"/>
  <c r="P43" i="48"/>
  <c r="C24" i="49"/>
  <c r="F43" i="49"/>
  <c r="I43" i="49"/>
  <c r="M11" i="49"/>
  <c r="N11" i="49"/>
  <c r="N24" i="49"/>
  <c r="N43" i="49"/>
  <c r="O11" i="49"/>
  <c r="O24" i="49"/>
  <c r="O43" i="49"/>
  <c r="P43" i="49"/>
  <c r="F43" i="64"/>
  <c r="I43" i="64"/>
  <c r="M11" i="64"/>
  <c r="N11" i="64"/>
  <c r="N24" i="64"/>
  <c r="N43" i="64"/>
  <c r="O11" i="64"/>
  <c r="O24" i="64"/>
  <c r="O43" i="64"/>
  <c r="P43" i="64"/>
  <c r="F43" i="63"/>
  <c r="I43" i="63"/>
  <c r="M11" i="63"/>
  <c r="N11" i="63"/>
  <c r="N24" i="63"/>
  <c r="N43" i="63"/>
  <c r="O11" i="63"/>
  <c r="O24" i="63"/>
  <c r="O43" i="63"/>
  <c r="P43" i="63"/>
  <c r="C24" i="62"/>
  <c r="F43" i="62"/>
  <c r="I43" i="62"/>
  <c r="M11" i="62"/>
  <c r="N11" i="62"/>
  <c r="N24" i="62"/>
  <c r="N43" i="62"/>
  <c r="O11" i="62"/>
  <c r="O24" i="62"/>
  <c r="O43" i="62"/>
  <c r="P43" i="62"/>
  <c r="C24" i="60"/>
  <c r="F43" i="60"/>
  <c r="I43" i="60"/>
  <c r="M11" i="60"/>
  <c r="N11" i="60"/>
  <c r="N24" i="60"/>
  <c r="N43" i="60"/>
  <c r="O11" i="60"/>
  <c r="O24" i="60"/>
  <c r="O43" i="60"/>
  <c r="P43" i="60"/>
  <c r="C24" i="58"/>
  <c r="F43" i="58"/>
  <c r="I43" i="58"/>
  <c r="M11" i="58"/>
  <c r="N11" i="58"/>
  <c r="N24" i="58"/>
  <c r="N43" i="58"/>
  <c r="O11" i="58"/>
  <c r="O24" i="58"/>
  <c r="O43" i="58"/>
  <c r="P43" i="58"/>
  <c r="C24" i="57"/>
  <c r="F43" i="57"/>
  <c r="I43" i="57"/>
  <c r="M11" i="57"/>
  <c r="N11" i="57"/>
  <c r="N24" i="57"/>
  <c r="N43" i="57"/>
  <c r="O11" i="57"/>
  <c r="O24" i="57"/>
  <c r="O43" i="57"/>
  <c r="P43" i="57"/>
  <c r="C24" i="56"/>
  <c r="F43" i="56"/>
  <c r="I43" i="56"/>
  <c r="M11" i="56"/>
  <c r="N11" i="56"/>
  <c r="N24" i="56"/>
  <c r="N43" i="56"/>
  <c r="O11" i="56"/>
  <c r="O24" i="56"/>
  <c r="O43" i="56"/>
  <c r="P43" i="56"/>
  <c r="C24" i="55"/>
  <c r="F43" i="55"/>
  <c r="I43" i="55"/>
  <c r="M11" i="55"/>
  <c r="N11" i="55"/>
  <c r="N24" i="55"/>
  <c r="N43" i="55"/>
  <c r="O11" i="55"/>
  <c r="O24" i="55"/>
  <c r="O43" i="55"/>
  <c r="P43" i="55"/>
  <c r="C24" i="87"/>
  <c r="F43" i="87"/>
  <c r="I43" i="87"/>
  <c r="M11" i="87"/>
  <c r="N11" i="87"/>
  <c r="N24" i="87"/>
  <c r="N43" i="87"/>
  <c r="O11" i="87"/>
  <c r="O24" i="87"/>
  <c r="O43" i="87"/>
  <c r="P43" i="87"/>
  <c r="C24" i="86"/>
  <c r="F43" i="86"/>
  <c r="M11" i="86"/>
  <c r="N11" i="86"/>
  <c r="N24" i="86"/>
  <c r="N43" i="86"/>
  <c r="O11" i="86"/>
  <c r="O24" i="86"/>
  <c r="O43" i="86"/>
  <c r="P43" i="86"/>
  <c r="C24" i="85"/>
  <c r="F43" i="85"/>
  <c r="I43" i="85"/>
  <c r="M11" i="85"/>
  <c r="N11" i="85"/>
  <c r="N24" i="85"/>
  <c r="N43" i="85"/>
  <c r="O11" i="85"/>
  <c r="O24" i="85"/>
  <c r="O43" i="85"/>
  <c r="P43" i="85"/>
  <c r="C24" i="84"/>
  <c r="F43" i="84"/>
  <c r="I43" i="84"/>
  <c r="M11" i="84"/>
  <c r="N11" i="84"/>
  <c r="N24" i="84"/>
  <c r="N43" i="84"/>
  <c r="O11" i="84"/>
  <c r="O24" i="84"/>
  <c r="O43" i="84"/>
  <c r="P43" i="84"/>
  <c r="C24" i="83"/>
  <c r="F43" i="83"/>
  <c r="I43" i="83"/>
  <c r="M11" i="83"/>
  <c r="N11" i="83"/>
  <c r="N24" i="83"/>
  <c r="N43" i="83"/>
  <c r="O11" i="83"/>
  <c r="O24" i="83"/>
  <c r="O43" i="83"/>
  <c r="P43" i="83"/>
  <c r="C24" i="82"/>
  <c r="F43" i="82"/>
  <c r="I43" i="82"/>
  <c r="M11" i="82"/>
  <c r="N11" i="82"/>
  <c r="N24" i="82"/>
  <c r="N43" i="82"/>
  <c r="O11" i="82"/>
  <c r="O24" i="82"/>
  <c r="O43" i="82"/>
  <c r="P43" i="82"/>
  <c r="C24" i="81"/>
  <c r="F43" i="81"/>
  <c r="I43" i="81"/>
  <c r="M11" i="81"/>
  <c r="N11" i="81"/>
  <c r="N24" i="81"/>
  <c r="N43" i="81"/>
  <c r="O11" i="81"/>
  <c r="O24" i="81"/>
  <c r="O43" i="81"/>
  <c r="P43" i="81"/>
  <c r="C24" i="50"/>
  <c r="F43" i="50"/>
  <c r="I43" i="50"/>
  <c r="M11" i="50"/>
  <c r="N11" i="50"/>
  <c r="N24" i="50"/>
  <c r="N43" i="50"/>
  <c r="O11" i="50"/>
  <c r="O24" i="50"/>
  <c r="O43" i="50"/>
  <c r="P43" i="50"/>
  <c r="C44" i="37"/>
  <c r="T25" i="37"/>
  <c r="D44" i="37"/>
  <c r="T26" i="37"/>
  <c r="E44" i="37"/>
  <c r="T27" i="37"/>
  <c r="F44" i="37"/>
  <c r="T28" i="37"/>
  <c r="G44" i="37"/>
  <c r="T29" i="37"/>
  <c r="H44" i="37"/>
  <c r="T30" i="37"/>
  <c r="I44" i="37"/>
  <c r="T31" i="37"/>
  <c r="J44" i="37"/>
  <c r="T32" i="37"/>
  <c r="K44" i="37"/>
  <c r="T33" i="37"/>
  <c r="L44" i="37"/>
  <c r="T34" i="37"/>
  <c r="M44" i="37"/>
  <c r="T35" i="37"/>
  <c r="N43" i="37"/>
  <c r="N44" i="37"/>
  <c r="T36" i="37"/>
  <c r="O43" i="37"/>
  <c r="O44" i="37"/>
  <c r="T37" i="37"/>
  <c r="T38" i="37"/>
  <c r="P42" i="37"/>
  <c r="T42" i="37"/>
  <c r="P36" i="37"/>
  <c r="T43" i="37"/>
  <c r="P34" i="37"/>
  <c r="T44" i="37"/>
  <c r="P32" i="37"/>
  <c r="T45" i="37"/>
  <c r="P33" i="37"/>
  <c r="T46" i="37"/>
  <c r="T47" i="37"/>
  <c r="T48" i="37"/>
  <c r="B18" i="3"/>
  <c r="B19" i="3"/>
  <c r="B22" i="3"/>
  <c r="B23" i="3"/>
  <c r="B24" i="3"/>
  <c r="B46" i="3"/>
  <c r="C5" i="3"/>
  <c r="C6" i="3"/>
  <c r="C8" i="3"/>
  <c r="C9" i="3"/>
  <c r="C10" i="3"/>
  <c r="C11" i="3"/>
  <c r="S38" i="3"/>
  <c r="S22" i="3"/>
  <c r="B19" i="59"/>
  <c r="B18" i="59"/>
  <c r="B20" i="59"/>
  <c r="B21" i="59"/>
  <c r="B22" i="59"/>
  <c r="B23" i="59"/>
  <c r="B24" i="59"/>
  <c r="B46" i="59"/>
  <c r="C5" i="44"/>
  <c r="C8" i="44"/>
  <c r="C9" i="44"/>
  <c r="C10" i="44"/>
  <c r="C11" i="44"/>
  <c r="D7" i="40"/>
  <c r="D6" i="40"/>
  <c r="D4" i="40"/>
  <c r="B8" i="40"/>
  <c r="B7" i="40"/>
  <c r="B4" i="40"/>
  <c r="B19" i="63"/>
  <c r="B18" i="63"/>
  <c r="B23" i="58"/>
  <c r="B22" i="58"/>
  <c r="B21" i="58"/>
  <c r="B20" i="58"/>
  <c r="C10" i="59"/>
  <c r="C10" i="62"/>
  <c r="B49" i="43"/>
  <c r="B26" i="48"/>
  <c r="B26" i="64"/>
  <c r="B49" i="42"/>
  <c r="B22" i="42"/>
  <c r="B18" i="42"/>
  <c r="P6" i="2"/>
  <c r="P5" i="2"/>
  <c r="C6" i="43"/>
  <c r="C6" i="61"/>
  <c r="B18" i="85"/>
  <c r="B19" i="85"/>
  <c r="B20" i="85"/>
  <c r="B21" i="85"/>
  <c r="B22" i="85"/>
  <c r="B23" i="85"/>
  <c r="P23" i="42"/>
  <c r="S49" i="42"/>
  <c r="B19" i="42"/>
  <c r="B20" i="42"/>
  <c r="R35" i="42"/>
  <c r="C5" i="42"/>
  <c r="C8" i="42"/>
  <c r="C9" i="42"/>
  <c r="C10" i="42"/>
  <c r="B18" i="50"/>
  <c r="B19" i="50"/>
  <c r="B20" i="50"/>
  <c r="B21" i="50"/>
  <c r="B22" i="50"/>
  <c r="B23" i="50"/>
  <c r="S38" i="50"/>
  <c r="B18" i="81"/>
  <c r="B19" i="81"/>
  <c r="B20" i="81"/>
  <c r="B21" i="81"/>
  <c r="B22" i="81"/>
  <c r="S38" i="81"/>
  <c r="B18" i="82"/>
  <c r="B19" i="82"/>
  <c r="B20" i="82"/>
  <c r="B21" i="82"/>
  <c r="B22" i="82"/>
  <c r="B23" i="82"/>
  <c r="S38" i="82"/>
  <c r="B18" i="83"/>
  <c r="B19" i="83"/>
  <c r="B20" i="83"/>
  <c r="B21" i="83"/>
  <c r="B22" i="83"/>
  <c r="B23" i="83"/>
  <c r="S38" i="83"/>
  <c r="B18" i="84"/>
  <c r="B19" i="84"/>
  <c r="B20" i="84"/>
  <c r="B21" i="84"/>
  <c r="B22" i="84"/>
  <c r="S38" i="84"/>
  <c r="S38" i="85"/>
  <c r="B18" i="86"/>
  <c r="B19" i="86"/>
  <c r="B20" i="86"/>
  <c r="B21" i="86"/>
  <c r="B22" i="86"/>
  <c r="S38" i="86"/>
  <c r="B18" i="87"/>
  <c r="B19" i="87"/>
  <c r="B20" i="87"/>
  <c r="B21" i="87"/>
  <c r="B22" i="87"/>
  <c r="B23" i="87"/>
  <c r="S38" i="87"/>
  <c r="D42" i="55"/>
  <c r="B18" i="55"/>
  <c r="B19" i="55"/>
  <c r="B20" i="55"/>
  <c r="B21" i="55"/>
  <c r="B22" i="55"/>
  <c r="B23" i="55"/>
  <c r="S38" i="55"/>
  <c r="B18" i="56"/>
  <c r="B19" i="56"/>
  <c r="B20" i="56"/>
  <c r="B21" i="56"/>
  <c r="B22" i="56"/>
  <c r="B23" i="56"/>
  <c r="S38" i="56"/>
  <c r="B18" i="57"/>
  <c r="B19" i="57"/>
  <c r="B20" i="57"/>
  <c r="B21" i="57"/>
  <c r="B22" i="57"/>
  <c r="S38" i="57"/>
  <c r="P8" i="57"/>
  <c r="B18" i="58"/>
  <c r="B19" i="58"/>
  <c r="S38" i="58"/>
  <c r="H42" i="59"/>
  <c r="S38" i="59"/>
  <c r="B18" i="60"/>
  <c r="B19" i="60"/>
  <c r="B20" i="60"/>
  <c r="B21" i="60"/>
  <c r="B22" i="60"/>
  <c r="S38" i="60"/>
  <c r="B18" i="61"/>
  <c r="B19" i="61"/>
  <c r="B20" i="61"/>
  <c r="B21" i="61"/>
  <c r="B22" i="61"/>
  <c r="S38" i="61"/>
  <c r="D42" i="62"/>
  <c r="B18" i="62"/>
  <c r="B19" i="62"/>
  <c r="B20" i="62"/>
  <c r="B21" i="62"/>
  <c r="B22" i="62"/>
  <c r="S38" i="62"/>
  <c r="B22" i="63"/>
  <c r="B49" i="63"/>
  <c r="S38" i="63"/>
  <c r="B18" i="64"/>
  <c r="B19" i="64"/>
  <c r="B22" i="64"/>
  <c r="B23" i="64"/>
  <c r="B18" i="49"/>
  <c r="B19" i="49"/>
  <c r="B20" i="49"/>
  <c r="B21" i="49"/>
  <c r="B22" i="49"/>
  <c r="B23" i="49"/>
  <c r="S38" i="49"/>
  <c r="B18" i="48"/>
  <c r="B19" i="48"/>
  <c r="B20" i="48"/>
  <c r="B21" i="48"/>
  <c r="B22" i="48"/>
  <c r="B23" i="48"/>
  <c r="S38" i="48"/>
  <c r="B18" i="47"/>
  <c r="B19" i="47"/>
  <c r="B20" i="47"/>
  <c r="B21" i="47"/>
  <c r="B22" i="47"/>
  <c r="B23" i="47"/>
  <c r="S38" i="47"/>
  <c r="B18" i="46"/>
  <c r="B19" i="46"/>
  <c r="B20" i="46"/>
  <c r="B21" i="46"/>
  <c r="B22" i="46"/>
  <c r="S38" i="46"/>
  <c r="B18" i="45"/>
  <c r="B19" i="45"/>
  <c r="B21" i="45"/>
  <c r="B22" i="45"/>
  <c r="B23" i="45"/>
  <c r="S38" i="45"/>
  <c r="B18" i="54"/>
  <c r="B19" i="54"/>
  <c r="B20" i="54"/>
  <c r="B21" i="54"/>
  <c r="B22" i="54"/>
  <c r="B23" i="54"/>
  <c r="S38" i="54"/>
  <c r="B18" i="53"/>
  <c r="B19" i="53"/>
  <c r="B20" i="53"/>
  <c r="B21" i="53"/>
  <c r="B22" i="53"/>
  <c r="B23" i="53"/>
  <c r="S38" i="53"/>
  <c r="B18" i="52"/>
  <c r="B19" i="52"/>
  <c r="B20" i="52"/>
  <c r="B21" i="52"/>
  <c r="B22" i="52"/>
  <c r="B23" i="52"/>
  <c r="S38" i="52"/>
  <c r="B18" i="44"/>
  <c r="B19" i="44"/>
  <c r="B20" i="44"/>
  <c r="B21" i="44"/>
  <c r="B22" i="44"/>
  <c r="S38" i="44"/>
  <c r="S38" i="43"/>
  <c r="B18" i="43"/>
  <c r="B19" i="43"/>
  <c r="B21" i="43"/>
  <c r="B22" i="43"/>
  <c r="B18" i="41"/>
  <c r="B19" i="41"/>
  <c r="B20" i="41"/>
  <c r="B21" i="41"/>
  <c r="B22" i="41"/>
  <c r="B23" i="41"/>
  <c r="S38" i="41"/>
  <c r="B18" i="51"/>
  <c r="B19" i="51"/>
  <c r="B20" i="51"/>
  <c r="B21" i="51"/>
  <c r="B22" i="51"/>
  <c r="B23" i="51"/>
  <c r="B26" i="51"/>
  <c r="S38" i="51"/>
  <c r="B18" i="2"/>
  <c r="B19" i="2"/>
  <c r="B22" i="2"/>
  <c r="S38" i="2"/>
  <c r="S38" i="42"/>
  <c r="C5" i="51"/>
  <c r="C8" i="51"/>
  <c r="C9" i="51"/>
  <c r="C10" i="51"/>
  <c r="P6" i="50"/>
  <c r="P6" i="81"/>
  <c r="P6" i="82"/>
  <c r="P6" i="83"/>
  <c r="P6" i="84"/>
  <c r="P6" i="85"/>
  <c r="P6" i="86"/>
  <c r="P6" i="87"/>
  <c r="P6" i="55"/>
  <c r="P6" i="56"/>
  <c r="P6" i="57"/>
  <c r="P6" i="58"/>
  <c r="P6" i="59"/>
  <c r="P6" i="60"/>
  <c r="P6" i="61"/>
  <c r="P6" i="62"/>
  <c r="P6" i="63"/>
  <c r="P6" i="64"/>
  <c r="P6" i="49"/>
  <c r="P6" i="48"/>
  <c r="P6" i="47"/>
  <c r="P6" i="46"/>
  <c r="P6" i="45"/>
  <c r="P6" i="54"/>
  <c r="P6" i="53"/>
  <c r="P6" i="52"/>
  <c r="P6" i="44"/>
  <c r="P6" i="43"/>
  <c r="P6" i="42"/>
  <c r="P6" i="41"/>
  <c r="M11" i="37"/>
  <c r="P6" i="51"/>
  <c r="O11" i="37"/>
  <c r="P6" i="3"/>
  <c r="P6" i="37"/>
  <c r="N24" i="37"/>
  <c r="O24" i="37"/>
  <c r="P5" i="50"/>
  <c r="P5" i="81"/>
  <c r="P5" i="82"/>
  <c r="P5" i="83"/>
  <c r="P5" i="84"/>
  <c r="P5" i="85"/>
  <c r="P5" i="86"/>
  <c r="P5" i="87"/>
  <c r="P5" i="55"/>
  <c r="P5" i="56"/>
  <c r="P5" i="57"/>
  <c r="P5" i="58"/>
  <c r="P5" i="59"/>
  <c r="P5" i="60"/>
  <c r="P5" i="61"/>
  <c r="P5" i="62"/>
  <c r="P5" i="63"/>
  <c r="P5" i="64"/>
  <c r="P5" i="49"/>
  <c r="P5" i="48"/>
  <c r="P5" i="47"/>
  <c r="P5" i="46"/>
  <c r="P5" i="45"/>
  <c r="P5" i="54"/>
  <c r="P5" i="53"/>
  <c r="P5" i="52"/>
  <c r="P5" i="44"/>
  <c r="P5" i="43"/>
  <c r="P5" i="42"/>
  <c r="P5" i="41"/>
  <c r="P5" i="51"/>
  <c r="P5" i="3"/>
  <c r="P5" i="37"/>
  <c r="C6" i="40"/>
  <c r="C7" i="40"/>
  <c r="A8" i="40"/>
  <c r="C11" i="40"/>
  <c r="C4" i="40"/>
  <c r="A4" i="40"/>
  <c r="R40" i="37"/>
  <c r="S37" i="3"/>
  <c r="S37" i="51"/>
  <c r="S37" i="41"/>
  <c r="S37" i="43"/>
  <c r="S37" i="52"/>
  <c r="S37" i="54"/>
  <c r="S37" i="46"/>
  <c r="S37" i="48"/>
  <c r="S37" i="64"/>
  <c r="S37" i="62"/>
  <c r="S37" i="61"/>
  <c r="S37" i="60"/>
  <c r="S37" i="58"/>
  <c r="S37" i="56"/>
  <c r="S37" i="87"/>
  <c r="S37" i="85"/>
  <c r="S37" i="83"/>
  <c r="S37" i="81"/>
  <c r="C10" i="50"/>
  <c r="C9" i="50"/>
  <c r="C8" i="50"/>
  <c r="C5" i="50"/>
  <c r="C10" i="81"/>
  <c r="C9" i="81"/>
  <c r="C8" i="81"/>
  <c r="C10" i="82"/>
  <c r="C9" i="82"/>
  <c r="C8" i="82"/>
  <c r="C9" i="83"/>
  <c r="C10" i="83"/>
  <c r="C8" i="83"/>
  <c r="C10" i="84"/>
  <c r="C9" i="84"/>
  <c r="C8" i="84"/>
  <c r="C9" i="85"/>
  <c r="C10" i="85"/>
  <c r="C8" i="85"/>
  <c r="C10" i="86"/>
  <c r="C9" i="86"/>
  <c r="C8" i="86"/>
  <c r="C9" i="87"/>
  <c r="C10" i="87"/>
  <c r="C8" i="87"/>
  <c r="C10" i="55"/>
  <c r="C9" i="55"/>
  <c r="C8" i="55"/>
  <c r="C9" i="56"/>
  <c r="C10" i="56"/>
  <c r="C5" i="56"/>
  <c r="C8" i="56"/>
  <c r="C10" i="57"/>
  <c r="C9" i="57"/>
  <c r="C8" i="57"/>
  <c r="C9" i="58"/>
  <c r="C10" i="58"/>
  <c r="C8" i="58"/>
  <c r="C5" i="58"/>
  <c r="C9" i="59"/>
  <c r="C8" i="59"/>
  <c r="C10" i="60"/>
  <c r="C9" i="60"/>
  <c r="C8" i="60"/>
  <c r="C10" i="61"/>
  <c r="C9" i="61"/>
  <c r="C8" i="61"/>
  <c r="C9" i="62"/>
  <c r="C8" i="62"/>
  <c r="C10" i="63"/>
  <c r="C9" i="63"/>
  <c r="C8" i="63"/>
  <c r="C5" i="63"/>
  <c r="C10" i="64"/>
  <c r="C8" i="64"/>
  <c r="C9" i="64"/>
  <c r="C10" i="49"/>
  <c r="C9" i="49"/>
  <c r="C8" i="49"/>
  <c r="C10" i="48"/>
  <c r="C9" i="48"/>
  <c r="C8" i="48"/>
  <c r="C10" i="47"/>
  <c r="C9" i="47"/>
  <c r="C8" i="47"/>
  <c r="C5" i="47"/>
  <c r="C10" i="46"/>
  <c r="C9" i="46"/>
  <c r="C8" i="46"/>
  <c r="C10" i="45"/>
  <c r="C9" i="45"/>
  <c r="C8" i="45"/>
  <c r="C10" i="54"/>
  <c r="C9" i="54"/>
  <c r="C8" i="54"/>
  <c r="C10" i="53"/>
  <c r="C9" i="53"/>
  <c r="C8" i="53"/>
  <c r="C10" i="52"/>
  <c r="C9" i="52"/>
  <c r="C8" i="52"/>
  <c r="C10" i="43"/>
  <c r="C9" i="43"/>
  <c r="C5" i="43"/>
  <c r="C8" i="43"/>
  <c r="C9" i="41"/>
  <c r="C10" i="41"/>
  <c r="C8" i="41"/>
  <c r="C10" i="2"/>
  <c r="C9" i="2"/>
  <c r="C8" i="2"/>
  <c r="C5" i="2"/>
  <c r="C5" i="81"/>
  <c r="C5" i="82"/>
  <c r="C5" i="83"/>
  <c r="C5" i="84"/>
  <c r="C5" i="85"/>
  <c r="C5" i="86"/>
  <c r="C5" i="87"/>
  <c r="C5" i="55"/>
  <c r="C5" i="57"/>
  <c r="C5" i="59"/>
  <c r="C5" i="60"/>
  <c r="C5" i="61"/>
  <c r="C5" i="62"/>
  <c r="C5" i="64"/>
  <c r="C5" i="49"/>
  <c r="C5" i="48"/>
  <c r="C5" i="46"/>
  <c r="C5" i="45"/>
  <c r="C5" i="54"/>
  <c r="C5" i="53"/>
  <c r="C5" i="52"/>
  <c r="C5" i="41"/>
  <c r="S36" i="50"/>
  <c r="O42" i="50"/>
  <c r="N42" i="50"/>
  <c r="M42" i="50"/>
  <c r="J42" i="50"/>
  <c r="I42" i="50"/>
  <c r="R37" i="50"/>
  <c r="R36" i="50"/>
  <c r="R35" i="50"/>
  <c r="R34" i="50"/>
  <c r="R33" i="50"/>
  <c r="R32" i="50"/>
  <c r="R31" i="50"/>
  <c r="R30" i="50"/>
  <c r="R29" i="50"/>
  <c r="A29" i="50"/>
  <c r="R28" i="50"/>
  <c r="R27" i="50"/>
  <c r="R26" i="50"/>
  <c r="R25" i="50"/>
  <c r="A15" i="50"/>
  <c r="S36" i="81"/>
  <c r="O42" i="81"/>
  <c r="N42" i="81"/>
  <c r="M42" i="81"/>
  <c r="J42" i="81"/>
  <c r="R37" i="81"/>
  <c r="R36" i="81"/>
  <c r="R35" i="81"/>
  <c r="R34" i="81"/>
  <c r="R33" i="81"/>
  <c r="R32" i="81"/>
  <c r="R31" i="81"/>
  <c r="R30" i="81"/>
  <c r="R29" i="81"/>
  <c r="A29" i="81"/>
  <c r="R28" i="81"/>
  <c r="R27" i="81"/>
  <c r="R26" i="81"/>
  <c r="R25" i="81"/>
  <c r="A15" i="81"/>
  <c r="O42" i="82"/>
  <c r="N42" i="82"/>
  <c r="M42" i="82"/>
  <c r="J42" i="82"/>
  <c r="R37" i="82"/>
  <c r="R36" i="82"/>
  <c r="R35" i="82"/>
  <c r="R34" i="82"/>
  <c r="R33" i="82"/>
  <c r="R32" i="82"/>
  <c r="R31" i="82"/>
  <c r="R30" i="82"/>
  <c r="R29" i="82"/>
  <c r="A29" i="82"/>
  <c r="R28" i="82"/>
  <c r="R27" i="82"/>
  <c r="R26" i="82"/>
  <c r="R25" i="82"/>
  <c r="A15" i="82"/>
  <c r="O42" i="83"/>
  <c r="N42" i="83"/>
  <c r="M42" i="83"/>
  <c r="J42" i="83"/>
  <c r="R37" i="83"/>
  <c r="R36" i="83"/>
  <c r="R35" i="83"/>
  <c r="R34" i="83"/>
  <c r="R33" i="83"/>
  <c r="R32" i="83"/>
  <c r="R31" i="83"/>
  <c r="R30" i="83"/>
  <c r="R29" i="83"/>
  <c r="A29" i="83"/>
  <c r="R28" i="83"/>
  <c r="R27" i="83"/>
  <c r="R26" i="83"/>
  <c r="R25" i="83"/>
  <c r="A15" i="83"/>
  <c r="S36" i="84"/>
  <c r="O42" i="84"/>
  <c r="N42" i="84"/>
  <c r="M42" i="84"/>
  <c r="J42" i="84"/>
  <c r="R37" i="84"/>
  <c r="R36" i="84"/>
  <c r="R35" i="84"/>
  <c r="R34" i="84"/>
  <c r="R33" i="84"/>
  <c r="R32" i="84"/>
  <c r="R31" i="84"/>
  <c r="R30" i="84"/>
  <c r="R29" i="84"/>
  <c r="A29" i="84"/>
  <c r="R28" i="84"/>
  <c r="R27" i="84"/>
  <c r="R26" i="84"/>
  <c r="R25" i="84"/>
  <c r="A15" i="84"/>
  <c r="O42" i="85"/>
  <c r="N42" i="85"/>
  <c r="M42" i="85"/>
  <c r="J42" i="85"/>
  <c r="R37" i="85"/>
  <c r="R36" i="85"/>
  <c r="R35" i="85"/>
  <c r="R34" i="85"/>
  <c r="R33" i="85"/>
  <c r="R32" i="85"/>
  <c r="R31" i="85"/>
  <c r="R30" i="85"/>
  <c r="R29" i="85"/>
  <c r="A29" i="85"/>
  <c r="R28" i="85"/>
  <c r="R27" i="85"/>
  <c r="R26" i="85"/>
  <c r="R25" i="85"/>
  <c r="A15" i="85"/>
  <c r="O42" i="86"/>
  <c r="N42" i="86"/>
  <c r="M42" i="86"/>
  <c r="J42" i="86"/>
  <c r="R37" i="86"/>
  <c r="R36" i="86"/>
  <c r="R35" i="86"/>
  <c r="R34" i="86"/>
  <c r="R33" i="86"/>
  <c r="R32" i="86"/>
  <c r="R31" i="86"/>
  <c r="R30" i="86"/>
  <c r="R29" i="86"/>
  <c r="A29" i="86"/>
  <c r="R28" i="86"/>
  <c r="R27" i="86"/>
  <c r="R26" i="86"/>
  <c r="R25" i="86"/>
  <c r="A15" i="86"/>
  <c r="S36" i="87"/>
  <c r="O42" i="87"/>
  <c r="N42" i="87"/>
  <c r="M42" i="87"/>
  <c r="J42" i="87"/>
  <c r="R37" i="87"/>
  <c r="R36" i="87"/>
  <c r="R35" i="87"/>
  <c r="R34" i="87"/>
  <c r="R33" i="87"/>
  <c r="R32" i="87"/>
  <c r="R31" i="87"/>
  <c r="R30" i="87"/>
  <c r="R29" i="87"/>
  <c r="A29" i="87"/>
  <c r="R28" i="87"/>
  <c r="R27" i="87"/>
  <c r="R26" i="87"/>
  <c r="R25" i="87"/>
  <c r="A15" i="87"/>
  <c r="O42" i="55"/>
  <c r="N42" i="55"/>
  <c r="M42" i="55"/>
  <c r="J42" i="55"/>
  <c r="R37" i="55"/>
  <c r="R36" i="55"/>
  <c r="R35" i="55"/>
  <c r="R34" i="55"/>
  <c r="R33" i="55"/>
  <c r="R32" i="55"/>
  <c r="R31" i="55"/>
  <c r="R30" i="55"/>
  <c r="R29" i="55"/>
  <c r="A29" i="55"/>
  <c r="R28" i="55"/>
  <c r="R27" i="55"/>
  <c r="R26" i="55"/>
  <c r="R25" i="55"/>
  <c r="A15" i="55"/>
  <c r="S36" i="56"/>
  <c r="O42" i="56"/>
  <c r="N42" i="56"/>
  <c r="M42" i="56"/>
  <c r="J42" i="56"/>
  <c r="R37" i="56"/>
  <c r="R36" i="56"/>
  <c r="R35" i="56"/>
  <c r="R34" i="56"/>
  <c r="R33" i="56"/>
  <c r="R32" i="56"/>
  <c r="R31" i="56"/>
  <c r="R30" i="56"/>
  <c r="R29" i="56"/>
  <c r="A29" i="56"/>
  <c r="R28" i="56"/>
  <c r="R27" i="56"/>
  <c r="R26" i="56"/>
  <c r="R25" i="56"/>
  <c r="A15" i="56"/>
  <c r="O42" i="57"/>
  <c r="N42" i="57"/>
  <c r="M42" i="57"/>
  <c r="J42" i="57"/>
  <c r="R37" i="57"/>
  <c r="R36" i="57"/>
  <c r="R35" i="57"/>
  <c r="R34" i="57"/>
  <c r="R33" i="57"/>
  <c r="R32" i="57"/>
  <c r="R31" i="57"/>
  <c r="R30" i="57"/>
  <c r="R29" i="57"/>
  <c r="A29" i="57"/>
  <c r="R28" i="57"/>
  <c r="R27" i="57"/>
  <c r="R26" i="57"/>
  <c r="R25" i="57"/>
  <c r="A15" i="57"/>
  <c r="S36" i="58"/>
  <c r="O42" i="58"/>
  <c r="N42" i="58"/>
  <c r="M42" i="58"/>
  <c r="J42" i="58"/>
  <c r="R37" i="58"/>
  <c r="R36" i="58"/>
  <c r="R35" i="58"/>
  <c r="R34" i="58"/>
  <c r="R33" i="58"/>
  <c r="R32" i="58"/>
  <c r="R31" i="58"/>
  <c r="R30" i="58"/>
  <c r="R29" i="58"/>
  <c r="A29" i="58"/>
  <c r="R28" i="58"/>
  <c r="R27" i="58"/>
  <c r="R26" i="58"/>
  <c r="R25" i="58"/>
  <c r="A15" i="58"/>
  <c r="O42" i="59"/>
  <c r="N42" i="59"/>
  <c r="M42" i="59"/>
  <c r="J42" i="59"/>
  <c r="R37" i="59"/>
  <c r="R36" i="59"/>
  <c r="R35" i="59"/>
  <c r="R34" i="59"/>
  <c r="R33" i="59"/>
  <c r="R32" i="59"/>
  <c r="R31" i="59"/>
  <c r="R30" i="59"/>
  <c r="R29" i="59"/>
  <c r="A29" i="59"/>
  <c r="R28" i="59"/>
  <c r="R27" i="59"/>
  <c r="R26" i="59"/>
  <c r="R25" i="59"/>
  <c r="A15" i="59"/>
  <c r="S36" i="60"/>
  <c r="O42" i="60"/>
  <c r="N42" i="60"/>
  <c r="M42" i="60"/>
  <c r="J42" i="60"/>
  <c r="R37" i="60"/>
  <c r="R36" i="60"/>
  <c r="R35" i="60"/>
  <c r="R34" i="60"/>
  <c r="R33" i="60"/>
  <c r="R32" i="60"/>
  <c r="R31" i="60"/>
  <c r="R30" i="60"/>
  <c r="R29" i="60"/>
  <c r="A29" i="60"/>
  <c r="R28" i="60"/>
  <c r="R27" i="60"/>
  <c r="R26" i="60"/>
  <c r="R25" i="60"/>
  <c r="A15" i="60"/>
  <c r="O42" i="61"/>
  <c r="N42" i="61"/>
  <c r="M42" i="61"/>
  <c r="J42" i="61"/>
  <c r="R37" i="61"/>
  <c r="R36" i="61"/>
  <c r="R35" i="61"/>
  <c r="R34" i="61"/>
  <c r="R33" i="61"/>
  <c r="R32" i="61"/>
  <c r="R31" i="61"/>
  <c r="R30" i="61"/>
  <c r="R29" i="61"/>
  <c r="A29" i="61"/>
  <c r="R28" i="61"/>
  <c r="R27" i="61"/>
  <c r="R26" i="61"/>
  <c r="R25" i="61"/>
  <c r="A15" i="61"/>
  <c r="S36" i="62"/>
  <c r="O42" i="62"/>
  <c r="N42" i="62"/>
  <c r="M42" i="62"/>
  <c r="J42" i="62"/>
  <c r="R37" i="62"/>
  <c r="R36" i="62"/>
  <c r="R35" i="62"/>
  <c r="R34" i="62"/>
  <c r="R33" i="62"/>
  <c r="R32" i="62"/>
  <c r="R31" i="62"/>
  <c r="R30" i="62"/>
  <c r="R29" i="62"/>
  <c r="A29" i="62"/>
  <c r="R28" i="62"/>
  <c r="R27" i="62"/>
  <c r="R26" i="62"/>
  <c r="R25" i="62"/>
  <c r="A15" i="62"/>
  <c r="O42" i="63"/>
  <c r="N42" i="63"/>
  <c r="M42" i="63"/>
  <c r="J42" i="63"/>
  <c r="R37" i="63"/>
  <c r="R36" i="63"/>
  <c r="R35" i="63"/>
  <c r="R34" i="63"/>
  <c r="R33" i="63"/>
  <c r="R32" i="63"/>
  <c r="R31" i="63"/>
  <c r="R30" i="63"/>
  <c r="R29" i="63"/>
  <c r="A29" i="63"/>
  <c r="R28" i="63"/>
  <c r="R27" i="63"/>
  <c r="R26" i="63"/>
  <c r="R25" i="63"/>
  <c r="A15" i="63"/>
  <c r="S36" i="64"/>
  <c r="O42" i="64"/>
  <c r="N42" i="64"/>
  <c r="M42" i="64"/>
  <c r="J42" i="64"/>
  <c r="R37" i="64"/>
  <c r="R36" i="64"/>
  <c r="R35" i="64"/>
  <c r="R34" i="64"/>
  <c r="R33" i="64"/>
  <c r="R32" i="64"/>
  <c r="R31" i="64"/>
  <c r="R30" i="64"/>
  <c r="R29" i="64"/>
  <c r="A29" i="64"/>
  <c r="R28" i="64"/>
  <c r="R27" i="64"/>
  <c r="R26" i="64"/>
  <c r="R25" i="64"/>
  <c r="A15" i="64"/>
  <c r="O42" i="49"/>
  <c r="N42" i="49"/>
  <c r="M42" i="49"/>
  <c r="J42" i="49"/>
  <c r="R37" i="49"/>
  <c r="R36" i="49"/>
  <c r="R35" i="49"/>
  <c r="R34" i="49"/>
  <c r="R33" i="49"/>
  <c r="R32" i="49"/>
  <c r="R31" i="49"/>
  <c r="R30" i="49"/>
  <c r="R29" i="49"/>
  <c r="A29" i="49"/>
  <c r="R28" i="49"/>
  <c r="R27" i="49"/>
  <c r="R26" i="49"/>
  <c r="R25" i="49"/>
  <c r="A15" i="49"/>
  <c r="O42" i="48"/>
  <c r="N42" i="48"/>
  <c r="M42" i="48"/>
  <c r="J42" i="48"/>
  <c r="R37" i="48"/>
  <c r="R36" i="48"/>
  <c r="R35" i="48"/>
  <c r="R34" i="48"/>
  <c r="R33" i="48"/>
  <c r="R32" i="48"/>
  <c r="R31" i="48"/>
  <c r="R30" i="48"/>
  <c r="R29" i="48"/>
  <c r="A29" i="48"/>
  <c r="R28" i="48"/>
  <c r="R27" i="48"/>
  <c r="R26" i="48"/>
  <c r="R25" i="48"/>
  <c r="A15" i="48"/>
  <c r="O42" i="47"/>
  <c r="N42" i="47"/>
  <c r="M42" i="47"/>
  <c r="J42" i="47"/>
  <c r="R37" i="47"/>
  <c r="R36" i="47"/>
  <c r="R35" i="47"/>
  <c r="R34" i="47"/>
  <c r="R33" i="47"/>
  <c r="R32" i="47"/>
  <c r="R31" i="47"/>
  <c r="R30" i="47"/>
  <c r="R29" i="47"/>
  <c r="A29" i="47"/>
  <c r="R28" i="47"/>
  <c r="R27" i="47"/>
  <c r="R26" i="47"/>
  <c r="R25" i="47"/>
  <c r="A15" i="47"/>
  <c r="S36" i="46"/>
  <c r="O42" i="46"/>
  <c r="N42" i="46"/>
  <c r="M42" i="46"/>
  <c r="J42" i="46"/>
  <c r="R37" i="46"/>
  <c r="R36" i="46"/>
  <c r="R35" i="46"/>
  <c r="R34" i="46"/>
  <c r="R33" i="46"/>
  <c r="R32" i="46"/>
  <c r="R31" i="46"/>
  <c r="R30" i="46"/>
  <c r="R29" i="46"/>
  <c r="A29" i="46"/>
  <c r="R28" i="46"/>
  <c r="R27" i="46"/>
  <c r="R26" i="46"/>
  <c r="R25" i="46"/>
  <c r="A15" i="46"/>
  <c r="S36" i="45"/>
  <c r="O42" i="45"/>
  <c r="N42" i="45"/>
  <c r="M42" i="45"/>
  <c r="J42" i="45"/>
  <c r="R37" i="45"/>
  <c r="R36" i="45"/>
  <c r="R35" i="45"/>
  <c r="R34" i="45"/>
  <c r="R33" i="45"/>
  <c r="R32" i="45"/>
  <c r="R31" i="45"/>
  <c r="R30" i="45"/>
  <c r="R29" i="45"/>
  <c r="A29" i="45"/>
  <c r="R28" i="45"/>
  <c r="R27" i="45"/>
  <c r="R26" i="45"/>
  <c r="R25" i="45"/>
  <c r="A15" i="45"/>
  <c r="S36" i="54"/>
  <c r="O42" i="54"/>
  <c r="N42" i="54"/>
  <c r="M42" i="54"/>
  <c r="J42" i="54"/>
  <c r="R37" i="54"/>
  <c r="R36" i="54"/>
  <c r="R35" i="54"/>
  <c r="R34" i="54"/>
  <c r="R33" i="54"/>
  <c r="R32" i="54"/>
  <c r="R31" i="54"/>
  <c r="R30" i="54"/>
  <c r="R29" i="54"/>
  <c r="A29" i="54"/>
  <c r="R28" i="54"/>
  <c r="R27" i="54"/>
  <c r="R26" i="54"/>
  <c r="R25" i="54"/>
  <c r="A15" i="54"/>
  <c r="O42" i="53"/>
  <c r="N42" i="53"/>
  <c r="M42" i="53"/>
  <c r="J42" i="53"/>
  <c r="R37" i="53"/>
  <c r="R36" i="53"/>
  <c r="R35" i="53"/>
  <c r="R34" i="53"/>
  <c r="R33" i="53"/>
  <c r="R32" i="53"/>
  <c r="R31" i="53"/>
  <c r="R30" i="53"/>
  <c r="R29" i="53"/>
  <c r="A29" i="53"/>
  <c r="R28" i="53"/>
  <c r="R27" i="53"/>
  <c r="R26" i="53"/>
  <c r="R25" i="53"/>
  <c r="A15" i="53"/>
  <c r="S36" i="52"/>
  <c r="O42" i="52"/>
  <c r="N42" i="52"/>
  <c r="M42" i="52"/>
  <c r="J42" i="52"/>
  <c r="R37" i="52"/>
  <c r="R36" i="52"/>
  <c r="R35" i="52"/>
  <c r="R34" i="52"/>
  <c r="R33" i="52"/>
  <c r="R32" i="52"/>
  <c r="R31" i="52"/>
  <c r="R30" i="52"/>
  <c r="R29" i="52"/>
  <c r="A29" i="52"/>
  <c r="R28" i="52"/>
  <c r="R27" i="52"/>
  <c r="R26" i="52"/>
  <c r="R25" i="52"/>
  <c r="A15" i="52"/>
  <c r="S36" i="44"/>
  <c r="O42" i="44"/>
  <c r="N42" i="44"/>
  <c r="M42" i="44"/>
  <c r="J42" i="44"/>
  <c r="R37" i="44"/>
  <c r="R36" i="44"/>
  <c r="R35" i="44"/>
  <c r="R34" i="44"/>
  <c r="R33" i="44"/>
  <c r="R32" i="44"/>
  <c r="R31" i="44"/>
  <c r="R30" i="44"/>
  <c r="R29" i="44"/>
  <c r="A29" i="44"/>
  <c r="R28" i="44"/>
  <c r="R27" i="44"/>
  <c r="R26" i="44"/>
  <c r="R25" i="44"/>
  <c r="A15" i="44"/>
  <c r="S36" i="43"/>
  <c r="O42" i="43"/>
  <c r="N42" i="43"/>
  <c r="M42" i="43"/>
  <c r="J42" i="43"/>
  <c r="R37" i="43"/>
  <c r="R36" i="43"/>
  <c r="R35" i="43"/>
  <c r="R34" i="43"/>
  <c r="R33" i="43"/>
  <c r="R32" i="43"/>
  <c r="R31" i="43"/>
  <c r="R30" i="43"/>
  <c r="R29" i="43"/>
  <c r="A29" i="43"/>
  <c r="R28" i="43"/>
  <c r="R27" i="43"/>
  <c r="R26" i="43"/>
  <c r="R25" i="43"/>
  <c r="A15" i="43"/>
  <c r="O42" i="42"/>
  <c r="N42" i="42"/>
  <c r="M42" i="42"/>
  <c r="J42" i="42"/>
  <c r="R37" i="42"/>
  <c r="R36" i="42"/>
  <c r="R34" i="42"/>
  <c r="R33" i="42"/>
  <c r="R32" i="42"/>
  <c r="R31" i="42"/>
  <c r="R30" i="42"/>
  <c r="R29" i="42"/>
  <c r="A29" i="42"/>
  <c r="R28" i="42"/>
  <c r="R27" i="42"/>
  <c r="R26" i="42"/>
  <c r="R25" i="42"/>
  <c r="A15" i="42"/>
  <c r="O42" i="41"/>
  <c r="N42" i="41"/>
  <c r="M42" i="41"/>
  <c r="J42" i="41"/>
  <c r="R37" i="41"/>
  <c r="R36" i="41"/>
  <c r="R35" i="41"/>
  <c r="R34" i="41"/>
  <c r="R33" i="41"/>
  <c r="R32" i="41"/>
  <c r="R31" i="41"/>
  <c r="R30" i="41"/>
  <c r="R29" i="41"/>
  <c r="A29" i="41"/>
  <c r="R28" i="41"/>
  <c r="R27" i="41"/>
  <c r="R26" i="41"/>
  <c r="R25" i="41"/>
  <c r="A15" i="41"/>
  <c r="O42" i="51"/>
  <c r="N42" i="51"/>
  <c r="M42" i="51"/>
  <c r="J42" i="51"/>
  <c r="R37" i="51"/>
  <c r="R36" i="51"/>
  <c r="R35" i="51"/>
  <c r="R34" i="51"/>
  <c r="R33" i="51"/>
  <c r="R32" i="51"/>
  <c r="R31" i="51"/>
  <c r="R30" i="51"/>
  <c r="R29" i="51"/>
  <c r="A29" i="51"/>
  <c r="R28" i="51"/>
  <c r="R27" i="51"/>
  <c r="R26" i="51"/>
  <c r="R25" i="51"/>
  <c r="A15" i="51"/>
  <c r="S36" i="3"/>
  <c r="O42" i="3"/>
  <c r="N42" i="3"/>
  <c r="M42" i="3"/>
  <c r="J42" i="3"/>
  <c r="R37" i="3"/>
  <c r="R36" i="3"/>
  <c r="R35" i="3"/>
  <c r="R34" i="3"/>
  <c r="R33" i="3"/>
  <c r="R32" i="3"/>
  <c r="R31" i="3"/>
  <c r="R30" i="3"/>
  <c r="R29" i="3"/>
  <c r="A29" i="3"/>
  <c r="R28" i="3"/>
  <c r="R27" i="3"/>
  <c r="R26" i="3"/>
  <c r="R25" i="3"/>
  <c r="A15" i="3"/>
  <c r="D6" i="37"/>
  <c r="E6" i="37"/>
  <c r="F6" i="37"/>
  <c r="G6" i="37"/>
  <c r="H6" i="37"/>
  <c r="I6" i="37"/>
  <c r="J6" i="37"/>
  <c r="K6" i="37"/>
  <c r="L6" i="37"/>
  <c r="M6" i="37"/>
  <c r="N6" i="37"/>
  <c r="O6" i="37"/>
  <c r="R28" i="37"/>
  <c r="R37" i="37"/>
  <c r="R36" i="37"/>
  <c r="R35" i="37"/>
  <c r="R34" i="37"/>
  <c r="R33" i="37"/>
  <c r="R32" i="37"/>
  <c r="R31" i="37"/>
  <c r="R30" i="37"/>
  <c r="R29" i="37"/>
  <c r="R27" i="37"/>
  <c r="R26" i="37"/>
  <c r="R25" i="37"/>
  <c r="N39" i="37"/>
  <c r="N38" i="37"/>
  <c r="N37" i="37"/>
  <c r="O39" i="37"/>
  <c r="O38" i="37"/>
  <c r="O37" i="37"/>
  <c r="O42" i="37"/>
  <c r="M33" i="37"/>
  <c r="N33" i="37"/>
  <c r="O33" i="37"/>
  <c r="J34" i="37"/>
  <c r="M34" i="37"/>
  <c r="N34" i="37"/>
  <c r="O34" i="37"/>
  <c r="J36" i="37"/>
  <c r="M36" i="37"/>
  <c r="N36" i="37"/>
  <c r="O36" i="37"/>
  <c r="J37" i="37"/>
  <c r="M37" i="37"/>
  <c r="J38" i="37"/>
  <c r="M38" i="37"/>
  <c r="J39" i="37"/>
  <c r="M39" i="37"/>
  <c r="M42" i="37"/>
  <c r="J32" i="37"/>
  <c r="M32" i="37"/>
  <c r="N32" i="37"/>
  <c r="O32" i="37"/>
  <c r="C19" i="37"/>
  <c r="N19" i="37"/>
  <c r="O19" i="37"/>
  <c r="N20" i="37"/>
  <c r="O20" i="37"/>
  <c r="N21" i="37"/>
  <c r="O21" i="37"/>
  <c r="C22" i="37"/>
  <c r="N22" i="37"/>
  <c r="O22" i="37"/>
  <c r="C23" i="37"/>
  <c r="N23" i="37"/>
  <c r="O23" i="37"/>
  <c r="C18" i="37"/>
  <c r="N18" i="37"/>
  <c r="O18" i="37"/>
  <c r="M7" i="37"/>
  <c r="N7" i="37"/>
  <c r="O7" i="37"/>
  <c r="M8" i="37"/>
  <c r="N8" i="37"/>
  <c r="O8" i="37"/>
  <c r="M9" i="37"/>
  <c r="N9" i="37"/>
  <c r="O9" i="37"/>
  <c r="M10" i="37"/>
  <c r="N10" i="37"/>
  <c r="O10" i="37"/>
  <c r="F5" i="37"/>
  <c r="G5" i="37"/>
  <c r="H5" i="37"/>
  <c r="I5" i="37"/>
  <c r="J5" i="37"/>
  <c r="K5" i="37"/>
  <c r="L5" i="37"/>
  <c r="M5" i="37"/>
  <c r="N5" i="37"/>
  <c r="O5" i="37"/>
  <c r="E5" i="37"/>
  <c r="D5" i="37"/>
  <c r="R37" i="2"/>
  <c r="R36" i="2"/>
  <c r="R35" i="2"/>
  <c r="R34" i="2"/>
  <c r="R33" i="2"/>
  <c r="R32" i="2"/>
  <c r="R31" i="2"/>
  <c r="R30" i="2"/>
  <c r="R29" i="2"/>
  <c r="R28" i="2"/>
  <c r="R27" i="2"/>
  <c r="R26" i="2"/>
  <c r="R25" i="2"/>
  <c r="O42" i="2"/>
  <c r="N42" i="2"/>
  <c r="M42" i="2"/>
  <c r="A29" i="2"/>
  <c r="A15" i="2"/>
  <c r="J42" i="2"/>
  <c r="A29" i="37"/>
  <c r="A15" i="37"/>
  <c r="S36" i="41"/>
  <c r="S36" i="48"/>
  <c r="S36" i="85"/>
  <c r="S36" i="83"/>
  <c r="N42" i="37"/>
  <c r="P9" i="2"/>
  <c r="D42" i="58"/>
  <c r="I42" i="85"/>
  <c r="E42" i="63"/>
  <c r="S37" i="55"/>
  <c r="S37" i="53"/>
  <c r="S37" i="84"/>
  <c r="S37" i="47"/>
  <c r="S36" i="51"/>
  <c r="S36" i="49"/>
  <c r="S36" i="61"/>
  <c r="S36" i="57"/>
  <c r="S36" i="86"/>
  <c r="S36" i="82"/>
  <c r="S37" i="57"/>
  <c r="S37" i="44"/>
  <c r="S37" i="50"/>
  <c r="S37" i="63"/>
  <c r="S37" i="86"/>
  <c r="S37" i="45"/>
  <c r="S37" i="59"/>
  <c r="S37" i="42"/>
  <c r="S37" i="2"/>
  <c r="S36" i="42"/>
  <c r="S36" i="53"/>
  <c r="S36" i="47"/>
  <c r="S36" i="63"/>
  <c r="S36" i="59"/>
  <c r="S36" i="55"/>
  <c r="S37" i="82"/>
  <c r="S37" i="49"/>
  <c r="P21" i="83"/>
  <c r="D42" i="83"/>
  <c r="I42" i="51"/>
  <c r="P8" i="83"/>
  <c r="P7" i="50"/>
  <c r="P9" i="50"/>
  <c r="E42" i="42"/>
  <c r="C6" i="37"/>
  <c r="P10" i="55"/>
  <c r="P19" i="55"/>
  <c r="G42" i="85"/>
  <c r="P19" i="84"/>
  <c r="D42" i="82"/>
  <c r="D42" i="44"/>
  <c r="F42" i="84"/>
  <c r="E42" i="52"/>
  <c r="F42" i="46"/>
  <c r="F42" i="47"/>
  <c r="P10" i="49"/>
  <c r="D42" i="49"/>
  <c r="F42" i="63"/>
  <c r="L42" i="62"/>
  <c r="L42" i="58"/>
  <c r="K42" i="58"/>
  <c r="I42" i="58"/>
  <c r="C42" i="58"/>
  <c r="B42" i="58"/>
  <c r="H42" i="56"/>
  <c r="G42" i="56"/>
  <c r="L42" i="87"/>
  <c r="F42" i="85"/>
  <c r="E42" i="81"/>
  <c r="G42" i="50"/>
  <c r="P20" i="59"/>
  <c r="K42" i="56"/>
  <c r="G42" i="87"/>
  <c r="K42" i="86"/>
  <c r="L42" i="50"/>
  <c r="C42" i="50"/>
  <c r="P18" i="82"/>
  <c r="P22" i="61"/>
  <c r="P7" i="61"/>
  <c r="E42" i="54"/>
  <c r="E42" i="45"/>
  <c r="F42" i="48"/>
  <c r="E42" i="48"/>
  <c r="P23" i="63"/>
  <c r="P8" i="63"/>
  <c r="B42" i="59"/>
  <c r="P18" i="57"/>
  <c r="K42" i="57"/>
  <c r="B42" i="57"/>
  <c r="P10" i="86"/>
  <c r="P19" i="86"/>
  <c r="C42" i="86"/>
  <c r="D42" i="50"/>
  <c r="P21" i="60"/>
  <c r="D42" i="42"/>
  <c r="K42" i="2"/>
  <c r="K42" i="3"/>
  <c r="P8" i="2"/>
  <c r="P10" i="63"/>
  <c r="F42" i="62"/>
  <c r="P20" i="57"/>
  <c r="C42" i="87"/>
  <c r="P21" i="84"/>
  <c r="D42" i="84"/>
  <c r="P21" i="82"/>
  <c r="D42" i="81"/>
  <c r="P23" i="60"/>
  <c r="J42" i="37"/>
  <c r="I42" i="3"/>
  <c r="I42" i="41"/>
  <c r="F42" i="53"/>
  <c r="L42" i="45"/>
  <c r="G42" i="45"/>
  <c r="G42" i="47"/>
  <c r="E42" i="47"/>
  <c r="G42" i="49"/>
  <c r="G42" i="63"/>
  <c r="C42" i="63"/>
  <c r="P8" i="60"/>
  <c r="G42" i="83"/>
  <c r="F42" i="83"/>
  <c r="E42" i="83"/>
  <c r="I42" i="45"/>
  <c r="P9" i="46"/>
  <c r="P18" i="46"/>
  <c r="B42" i="49"/>
  <c r="P23" i="64"/>
  <c r="P23" i="62"/>
  <c r="H42" i="57"/>
  <c r="P10" i="56"/>
  <c r="P19" i="56"/>
  <c r="H42" i="55"/>
  <c r="P10" i="87"/>
  <c r="L42" i="86"/>
  <c r="P9" i="85"/>
  <c r="G42" i="84"/>
  <c r="E42" i="84"/>
  <c r="P10" i="82"/>
  <c r="P19" i="82"/>
  <c r="K42" i="81"/>
  <c r="F42" i="81"/>
  <c r="B42" i="42"/>
  <c r="I42" i="2"/>
  <c r="C42" i="2"/>
  <c r="G42" i="46"/>
  <c r="E42" i="46"/>
  <c r="D42" i="48"/>
  <c r="P7" i="49"/>
  <c r="G42" i="64"/>
  <c r="E42" i="62"/>
  <c r="B42" i="62"/>
  <c r="P9" i="61"/>
  <c r="I42" i="60"/>
  <c r="H42" i="60"/>
  <c r="G42" i="60"/>
  <c r="E42" i="60"/>
  <c r="P19" i="83"/>
  <c r="F42" i="82"/>
  <c r="E42" i="82"/>
  <c r="S37" i="37"/>
  <c r="P22" i="64"/>
  <c r="P19" i="60"/>
  <c r="P18" i="59"/>
  <c r="P9" i="58"/>
  <c r="P22" i="57"/>
  <c r="P9" i="57"/>
  <c r="P23" i="56"/>
  <c r="P23" i="55"/>
  <c r="P21" i="87"/>
  <c r="P23" i="87"/>
  <c r="P8" i="87"/>
  <c r="P21" i="86"/>
  <c r="P23" i="86"/>
  <c r="P8" i="86"/>
  <c r="P20" i="85"/>
  <c r="P22" i="85"/>
  <c r="P7" i="85"/>
  <c r="P23" i="84"/>
  <c r="P8" i="84"/>
  <c r="P10" i="84"/>
  <c r="G42" i="42"/>
  <c r="F42" i="42"/>
  <c r="B42" i="85"/>
  <c r="N11" i="37"/>
  <c r="E42" i="53"/>
  <c r="P19" i="49"/>
  <c r="L42" i="57"/>
  <c r="C42" i="57"/>
  <c r="D42" i="56"/>
  <c r="P7" i="86"/>
  <c r="E42" i="86"/>
  <c r="D42" i="86"/>
  <c r="P23" i="82"/>
  <c r="P18" i="50"/>
  <c r="P20" i="50"/>
  <c r="P22" i="50"/>
  <c r="P9" i="59"/>
  <c r="K42" i="50"/>
  <c r="B42" i="50"/>
  <c r="G42" i="62"/>
  <c r="I42" i="61"/>
  <c r="K42" i="60"/>
  <c r="B42" i="60"/>
  <c r="G42" i="53"/>
  <c r="P20" i="46"/>
  <c r="P22" i="46"/>
  <c r="P7" i="46"/>
  <c r="P19" i="47"/>
  <c r="P23" i="48"/>
  <c r="C42" i="62"/>
  <c r="E42" i="61"/>
  <c r="F42" i="60"/>
  <c r="G42" i="59"/>
  <c r="I42" i="57"/>
  <c r="B42" i="86"/>
  <c r="H42" i="85"/>
  <c r="H42" i="84"/>
  <c r="P8" i="42"/>
  <c r="P10" i="42"/>
  <c r="P22" i="41"/>
  <c r="P9" i="41"/>
  <c r="P9" i="44"/>
  <c r="P18" i="44"/>
  <c r="P8" i="53"/>
  <c r="P10" i="53"/>
  <c r="P19" i="53"/>
  <c r="B42" i="53"/>
  <c r="P23" i="54"/>
  <c r="P8" i="54"/>
  <c r="P19" i="54"/>
  <c r="P21" i="54"/>
  <c r="P23" i="45"/>
  <c r="P19" i="45"/>
  <c r="P20" i="61"/>
  <c r="L42" i="84"/>
  <c r="K42" i="84"/>
  <c r="C42" i="84"/>
  <c r="L42" i="83"/>
  <c r="B42" i="83"/>
  <c r="F42" i="54"/>
  <c r="H42" i="53"/>
  <c r="H42" i="47"/>
  <c r="P23" i="61"/>
  <c r="P8" i="61"/>
  <c r="P10" i="61"/>
  <c r="P19" i="61"/>
  <c r="P21" i="61"/>
  <c r="P22" i="60"/>
  <c r="P7" i="60"/>
  <c r="P9" i="60"/>
  <c r="P18" i="60"/>
  <c r="P20" i="60"/>
  <c r="P21" i="59"/>
  <c r="P23" i="59"/>
  <c r="P8" i="59"/>
  <c r="P10" i="59"/>
  <c r="K42" i="59"/>
  <c r="P19" i="58"/>
  <c r="P21" i="58"/>
  <c r="P23" i="58"/>
  <c r="P8" i="58"/>
  <c r="P19" i="57"/>
  <c r="P21" i="57"/>
  <c r="P18" i="56"/>
  <c r="P19" i="87"/>
  <c r="F42" i="41"/>
  <c r="H42" i="46"/>
  <c r="P18" i="3"/>
  <c r="P22" i="3"/>
  <c r="H42" i="51"/>
  <c r="F42" i="43"/>
  <c r="B42" i="43"/>
  <c r="L42" i="44"/>
  <c r="P9" i="53"/>
  <c r="P20" i="53"/>
  <c r="P9" i="47"/>
  <c r="P20" i="47"/>
  <c r="P18" i="48"/>
  <c r="P18" i="49"/>
  <c r="P20" i="49"/>
  <c r="P7" i="64"/>
  <c r="P9" i="64"/>
  <c r="P18" i="64"/>
  <c r="P22" i="63"/>
  <c r="P7" i="63"/>
  <c r="I42" i="87"/>
  <c r="H42" i="82"/>
  <c r="I42" i="42"/>
  <c r="P18" i="58"/>
  <c r="C11" i="82"/>
  <c r="H42" i="44"/>
  <c r="H42" i="52"/>
  <c r="P20" i="86"/>
  <c r="P22" i="86"/>
  <c r="P9" i="86"/>
  <c r="P19" i="85"/>
  <c r="P23" i="85"/>
  <c r="P8" i="85"/>
  <c r="P10" i="85"/>
  <c r="P22" i="84"/>
  <c r="P18" i="84"/>
  <c r="P20" i="84"/>
  <c r="D42" i="3"/>
  <c r="E42" i="41"/>
  <c r="H42" i="43"/>
  <c r="D42" i="43"/>
  <c r="G42" i="44"/>
  <c r="F42" i="44"/>
  <c r="F42" i="49"/>
  <c r="E42" i="49"/>
  <c r="H42" i="54"/>
  <c r="P19" i="59"/>
  <c r="P22" i="56"/>
  <c r="G42" i="51"/>
  <c r="F42" i="51"/>
  <c r="H42" i="41"/>
  <c r="I42" i="43"/>
  <c r="E42" i="43"/>
  <c r="I42" i="44"/>
  <c r="I42" i="52"/>
  <c r="K42" i="53"/>
  <c r="I42" i="53"/>
  <c r="C42" i="53"/>
  <c r="I42" i="54"/>
  <c r="H42" i="45"/>
  <c r="I42" i="46"/>
  <c r="I42" i="47"/>
  <c r="P22" i="48"/>
  <c r="P7" i="48"/>
  <c r="C11" i="60"/>
  <c r="P21" i="53"/>
  <c r="P23" i="47"/>
  <c r="P10" i="47"/>
  <c r="P8" i="48"/>
  <c r="P10" i="48"/>
  <c r="P19" i="48"/>
  <c r="C11" i="83"/>
  <c r="L42" i="2"/>
  <c r="B42" i="2"/>
  <c r="C42" i="45"/>
  <c r="C11" i="87"/>
  <c r="C42" i="83"/>
  <c r="L42" i="82"/>
  <c r="K42" i="82"/>
  <c r="C42" i="82"/>
  <c r="B42" i="82"/>
  <c r="G42" i="52"/>
  <c r="F42" i="52"/>
  <c r="P7" i="62"/>
  <c r="P20" i="41"/>
  <c r="P7" i="41"/>
  <c r="P18" i="62"/>
  <c r="C11" i="41"/>
  <c r="C11" i="53"/>
  <c r="I42" i="62"/>
  <c r="H42" i="62"/>
  <c r="L8" i="37"/>
  <c r="L42" i="60"/>
  <c r="D42" i="60"/>
  <c r="C42" i="60"/>
  <c r="L42" i="59"/>
  <c r="E42" i="59"/>
  <c r="P10" i="58"/>
  <c r="E42" i="58"/>
  <c r="G42" i="57"/>
  <c r="F42" i="57"/>
  <c r="F42" i="56"/>
  <c r="G42" i="55"/>
  <c r="F42" i="55"/>
  <c r="E42" i="55"/>
  <c r="P9" i="87"/>
  <c r="H42" i="86"/>
  <c r="B24" i="42"/>
  <c r="K42" i="46"/>
  <c r="B42" i="47"/>
  <c r="L42" i="48"/>
  <c r="C42" i="48"/>
  <c r="L42" i="49"/>
  <c r="K42" i="49"/>
  <c r="I42" i="49"/>
  <c r="C42" i="49"/>
  <c r="L42" i="64"/>
  <c r="K42" i="64"/>
  <c r="I42" i="64"/>
  <c r="C42" i="64"/>
  <c r="B42" i="64"/>
  <c r="P9" i="63"/>
  <c r="P18" i="63"/>
  <c r="P20" i="63"/>
  <c r="I42" i="63"/>
  <c r="H42" i="63"/>
  <c r="P8" i="62"/>
  <c r="P10" i="62"/>
  <c r="P19" i="62"/>
  <c r="P21" i="62"/>
  <c r="F42" i="59"/>
  <c r="G42" i="58"/>
  <c r="P10" i="2"/>
  <c r="L42" i="53"/>
  <c r="S43" i="53"/>
  <c r="L42" i="54"/>
  <c r="C42" i="54"/>
  <c r="P22" i="45"/>
  <c r="P18" i="45"/>
  <c r="K42" i="45"/>
  <c r="B42" i="45"/>
  <c r="P23" i="46"/>
  <c r="P10" i="46"/>
  <c r="P22" i="47"/>
  <c r="P18" i="47"/>
  <c r="S35" i="84"/>
  <c r="G42" i="82"/>
  <c r="P10" i="50"/>
  <c r="P19" i="50"/>
  <c r="P21" i="50"/>
  <c r="P23" i="50"/>
  <c r="H42" i="50"/>
  <c r="P22" i="42"/>
  <c r="P20" i="42"/>
  <c r="H42" i="42"/>
  <c r="K33" i="37"/>
  <c r="L33" i="37"/>
  <c r="B33" i="37"/>
  <c r="K42" i="41"/>
  <c r="L42" i="63"/>
  <c r="S43" i="62"/>
  <c r="I42" i="56"/>
  <c r="K42" i="55"/>
  <c r="I42" i="55"/>
  <c r="B42" i="55"/>
  <c r="P10" i="81"/>
  <c r="P19" i="81"/>
  <c r="L42" i="81"/>
  <c r="I42" i="81"/>
  <c r="C42" i="81"/>
  <c r="B42" i="81"/>
  <c r="B42" i="3"/>
  <c r="B42" i="51"/>
  <c r="P23" i="41"/>
  <c r="P19" i="41"/>
  <c r="P21" i="43"/>
  <c r="P23" i="43"/>
  <c r="P8" i="43"/>
  <c r="P10" i="43"/>
  <c r="P19" i="43"/>
  <c r="P8" i="44"/>
  <c r="L19" i="37"/>
  <c r="P18" i="52"/>
  <c r="P20" i="52"/>
  <c r="P9" i="52"/>
  <c r="P7" i="53"/>
  <c r="P19" i="64"/>
  <c r="P21" i="64"/>
  <c r="P8" i="64"/>
  <c r="P10" i="64"/>
  <c r="P19" i="63"/>
  <c r="I42" i="84"/>
  <c r="S44" i="84"/>
  <c r="S45" i="84"/>
  <c r="P22" i="83"/>
  <c r="P9" i="83"/>
  <c r="P18" i="83"/>
  <c r="P20" i="83"/>
  <c r="P20" i="81"/>
  <c r="L42" i="3"/>
  <c r="K42" i="85"/>
  <c r="C11" i="45"/>
  <c r="C11" i="47"/>
  <c r="E42" i="2"/>
  <c r="G23" i="37"/>
  <c r="P20" i="58"/>
  <c r="P22" i="58"/>
  <c r="F42" i="87"/>
  <c r="E42" i="87"/>
  <c r="D42" i="87"/>
  <c r="S47" i="87"/>
  <c r="E42" i="85"/>
  <c r="P9" i="84"/>
  <c r="P21" i="42"/>
  <c r="H37" i="37"/>
  <c r="C11" i="55"/>
  <c r="K42" i="51"/>
  <c r="L42" i="41"/>
  <c r="B42" i="41"/>
  <c r="E9" i="37"/>
  <c r="H7" i="37"/>
  <c r="I9" i="37"/>
  <c r="K20" i="37"/>
  <c r="L42" i="46"/>
  <c r="D42" i="46"/>
  <c r="C42" i="46"/>
  <c r="L42" i="47"/>
  <c r="D42" i="47"/>
  <c r="P21" i="48"/>
  <c r="P9" i="48"/>
  <c r="P20" i="48"/>
  <c r="K42" i="48"/>
  <c r="G36" i="37"/>
  <c r="B42" i="48"/>
  <c r="D8" i="37"/>
  <c r="P21" i="49"/>
  <c r="P22" i="59"/>
  <c r="P7" i="59"/>
  <c r="C42" i="59"/>
  <c r="P7" i="58"/>
  <c r="H8" i="37"/>
  <c r="K21" i="37"/>
  <c r="P23" i="83"/>
  <c r="K42" i="83"/>
  <c r="I42" i="83"/>
  <c r="H42" i="83"/>
  <c r="P8" i="82"/>
  <c r="E37" i="37"/>
  <c r="C11" i="85"/>
  <c r="H42" i="2"/>
  <c r="G42" i="2"/>
  <c r="F42" i="2"/>
  <c r="H20" i="37"/>
  <c r="K18" i="37"/>
  <c r="P10" i="45"/>
  <c r="K42" i="62"/>
  <c r="S45" i="62"/>
  <c r="P18" i="61"/>
  <c r="L42" i="61"/>
  <c r="K42" i="61"/>
  <c r="D42" i="61"/>
  <c r="C42" i="61"/>
  <c r="B42" i="61"/>
  <c r="P10" i="60"/>
  <c r="P7" i="57"/>
  <c r="P18" i="85"/>
  <c r="L42" i="85"/>
  <c r="D42" i="85"/>
  <c r="C42" i="85"/>
  <c r="P8" i="50"/>
  <c r="P7" i="83"/>
  <c r="B24" i="54"/>
  <c r="P9" i="45"/>
  <c r="F42" i="45"/>
  <c r="K42" i="63"/>
  <c r="D42" i="63"/>
  <c r="B42" i="63"/>
  <c r="P20" i="62"/>
  <c r="P22" i="62"/>
  <c r="H42" i="58"/>
  <c r="F42" i="58"/>
  <c r="S43" i="58"/>
  <c r="P10" i="57"/>
  <c r="P23" i="57"/>
  <c r="G42" i="86"/>
  <c r="F42" i="86"/>
  <c r="P21" i="85"/>
  <c r="C11" i="42"/>
  <c r="L42" i="42"/>
  <c r="K42" i="42"/>
  <c r="S47" i="42"/>
  <c r="S45" i="42"/>
  <c r="S44" i="43"/>
  <c r="C11" i="58"/>
  <c r="D9" i="40"/>
  <c r="L34" i="37"/>
  <c r="E42" i="3"/>
  <c r="D36" i="37"/>
  <c r="E20" i="37"/>
  <c r="J7" i="37"/>
  <c r="B22" i="37"/>
  <c r="E42" i="64"/>
  <c r="D42" i="64"/>
  <c r="S40" i="37"/>
  <c r="S43" i="63"/>
  <c r="P19" i="42"/>
  <c r="J33" i="37"/>
  <c r="D42" i="53"/>
  <c r="P23" i="2"/>
  <c r="P19" i="2"/>
  <c r="L42" i="55"/>
  <c r="C42" i="55"/>
  <c r="K42" i="87"/>
  <c r="B42" i="87"/>
  <c r="P18" i="86"/>
  <c r="B24" i="86"/>
  <c r="F42" i="50"/>
  <c r="E42" i="50"/>
  <c r="P7" i="42"/>
  <c r="C21" i="37"/>
  <c r="P7" i="44"/>
  <c r="K42" i="44"/>
  <c r="C42" i="44"/>
  <c r="B42" i="44"/>
  <c r="L42" i="52"/>
  <c r="K42" i="52"/>
  <c r="S45" i="52"/>
  <c r="C42" i="52"/>
  <c r="P23" i="53"/>
  <c r="I42" i="59"/>
  <c r="P21" i="55"/>
  <c r="H42" i="81"/>
  <c r="G42" i="81"/>
  <c r="P7" i="84"/>
  <c r="I10" i="37"/>
  <c r="K42" i="43"/>
  <c r="P23" i="44"/>
  <c r="P10" i="44"/>
  <c r="P22" i="52"/>
  <c r="P7" i="52"/>
  <c r="P9" i="49"/>
  <c r="P22" i="49"/>
  <c r="E42" i="57"/>
  <c r="P20" i="56"/>
  <c r="P7" i="56"/>
  <c r="P9" i="56"/>
  <c r="B23" i="37"/>
  <c r="E42" i="56"/>
  <c r="P20" i="55"/>
  <c r="P9" i="55"/>
  <c r="P18" i="55"/>
  <c r="P20" i="82"/>
  <c r="P22" i="82"/>
  <c r="P9" i="82"/>
  <c r="B19" i="37"/>
  <c r="I42" i="82"/>
  <c r="C11" i="81"/>
  <c r="P9" i="81"/>
  <c r="P18" i="81"/>
  <c r="P22" i="81"/>
  <c r="P7" i="81"/>
  <c r="P21" i="81"/>
  <c r="P23" i="81"/>
  <c r="D42" i="57"/>
  <c r="G21" i="37"/>
  <c r="P21" i="2"/>
  <c r="P8" i="81"/>
  <c r="P21" i="46"/>
  <c r="D42" i="59"/>
  <c r="S47" i="57"/>
  <c r="S47" i="55"/>
  <c r="P10" i="83"/>
  <c r="P7" i="2"/>
  <c r="F18" i="37"/>
  <c r="P18" i="43"/>
  <c r="P7" i="82"/>
  <c r="L42" i="51"/>
  <c r="L37" i="37"/>
  <c r="S43" i="51"/>
  <c r="K36" i="37"/>
  <c r="H34" i="37"/>
  <c r="D42" i="51"/>
  <c r="C42" i="51"/>
  <c r="C37" i="37"/>
  <c r="B36" i="37"/>
  <c r="L36" i="37"/>
  <c r="F8" i="37"/>
  <c r="K10" i="37"/>
  <c r="G10" i="37"/>
  <c r="P21" i="47"/>
  <c r="D23" i="37"/>
  <c r="P23" i="49"/>
  <c r="E42" i="51"/>
  <c r="E39" i="37"/>
  <c r="C36" i="37"/>
  <c r="P20" i="51"/>
  <c r="S44" i="53"/>
  <c r="P9" i="62"/>
  <c r="C47" i="59"/>
  <c r="S44" i="57"/>
  <c r="G33" i="37"/>
  <c r="P18" i="51"/>
  <c r="D18" i="37"/>
  <c r="P9" i="51"/>
  <c r="G9" i="37"/>
  <c r="S45" i="58"/>
  <c r="S43" i="42"/>
  <c r="C42" i="42"/>
  <c r="E33" i="37"/>
  <c r="D42" i="54"/>
  <c r="G20" i="37"/>
  <c r="M18" i="37"/>
  <c r="C47" i="53"/>
  <c r="S44" i="49"/>
  <c r="S46" i="51"/>
  <c r="P8" i="49"/>
  <c r="P8" i="52"/>
  <c r="J10" i="37"/>
  <c r="K19" i="37"/>
  <c r="D39" i="37"/>
  <c r="B37" i="37"/>
  <c r="H42" i="87"/>
  <c r="F20" i="37"/>
  <c r="P9" i="42"/>
  <c r="P8" i="47"/>
  <c r="G34" i="37"/>
  <c r="L7" i="37"/>
  <c r="S45" i="81"/>
  <c r="F23" i="37"/>
  <c r="L20" i="37"/>
  <c r="C42" i="43"/>
  <c r="P10" i="54"/>
  <c r="H18" i="37"/>
  <c r="I20" i="37"/>
  <c r="S45" i="50"/>
  <c r="S43" i="50"/>
  <c r="J23" i="37"/>
  <c r="P20" i="43"/>
  <c r="F9" i="37"/>
  <c r="L42" i="43"/>
  <c r="S47" i="43"/>
  <c r="D19" i="37"/>
  <c r="C7" i="37"/>
  <c r="P9" i="54"/>
  <c r="P18" i="54"/>
  <c r="P20" i="54"/>
  <c r="P22" i="54"/>
  <c r="P7" i="54"/>
  <c r="I18" i="37"/>
  <c r="K7" i="37"/>
  <c r="F21" i="37"/>
  <c r="D42" i="45"/>
  <c r="S47" i="49"/>
  <c r="C11" i="64"/>
  <c r="H42" i="64"/>
  <c r="F42" i="64"/>
  <c r="S44" i="50"/>
  <c r="S46" i="41"/>
  <c r="S46" i="3"/>
  <c r="D42" i="2"/>
  <c r="K9" i="37"/>
  <c r="L18" i="37"/>
  <c r="M20" i="37"/>
  <c r="D42" i="41"/>
  <c r="S43" i="44"/>
  <c r="G42" i="54"/>
  <c r="S43" i="54"/>
  <c r="S47" i="54"/>
  <c r="S43" i="85"/>
  <c r="S44" i="85"/>
  <c r="B9" i="40"/>
  <c r="P8" i="3"/>
  <c r="P10" i="3"/>
  <c r="I19" i="37"/>
  <c r="J21" i="37"/>
  <c r="P22" i="51"/>
  <c r="S45" i="47"/>
  <c r="G42" i="61"/>
  <c r="F42" i="61"/>
  <c r="S43" i="61"/>
  <c r="S47" i="61"/>
  <c r="S35" i="58"/>
  <c r="S44" i="82"/>
  <c r="S43" i="82"/>
  <c r="S46" i="46"/>
  <c r="C11" i="86"/>
  <c r="C11" i="84"/>
  <c r="E36" i="37"/>
  <c r="P9" i="3"/>
  <c r="E18" i="37"/>
  <c r="P20" i="3"/>
  <c r="I23" i="37"/>
  <c r="S35" i="53"/>
  <c r="S47" i="60"/>
  <c r="S46" i="87"/>
  <c r="S46" i="58"/>
  <c r="C11" i="62"/>
  <c r="C42" i="3"/>
  <c r="J9" i="37"/>
  <c r="P18" i="41"/>
  <c r="B24" i="44"/>
  <c r="L21" i="37"/>
  <c r="E10" i="37"/>
  <c r="B24" i="48"/>
  <c r="S45" i="63"/>
  <c r="L42" i="56"/>
  <c r="K38" i="37"/>
  <c r="H36" i="37"/>
  <c r="S44" i="56"/>
  <c r="C42" i="56"/>
  <c r="B38" i="37"/>
  <c r="P22" i="55"/>
  <c r="P7" i="55"/>
  <c r="P18" i="87"/>
  <c r="P20" i="87"/>
  <c r="P22" i="87"/>
  <c r="S45" i="86"/>
  <c r="S43" i="86"/>
  <c r="S47" i="83"/>
  <c r="S35" i="42"/>
  <c r="S46" i="83"/>
  <c r="P21" i="41"/>
  <c r="S35" i="43"/>
  <c r="P22" i="53"/>
  <c r="K42" i="47"/>
  <c r="S43" i="47"/>
  <c r="S47" i="47"/>
  <c r="C42" i="47"/>
  <c r="I42" i="48"/>
  <c r="H42" i="48"/>
  <c r="S43" i="48"/>
  <c r="S47" i="48"/>
  <c r="S45" i="48"/>
  <c r="S43" i="64"/>
  <c r="P8" i="56"/>
  <c r="S43" i="81"/>
  <c r="S44" i="81"/>
  <c r="D7" i="37"/>
  <c r="S43" i="52"/>
  <c r="C42" i="41"/>
  <c r="S47" i="45"/>
  <c r="S47" i="46"/>
  <c r="S43" i="57"/>
  <c r="B42" i="84"/>
  <c r="B20" i="37"/>
  <c r="S46" i="2"/>
  <c r="C33" i="37"/>
  <c r="P19" i="52"/>
  <c r="J8" i="37"/>
  <c r="C39" i="37"/>
  <c r="P19" i="46"/>
  <c r="P19" i="51"/>
  <c r="D20" i="37"/>
  <c r="F7" i="37"/>
  <c r="K34" i="37"/>
  <c r="E42" i="44"/>
  <c r="S47" i="44"/>
  <c r="H42" i="49"/>
  <c r="G42" i="48"/>
  <c r="H21" i="37"/>
  <c r="P8" i="46"/>
  <c r="P21" i="63"/>
  <c r="P8" i="45"/>
  <c r="E38" i="37"/>
  <c r="G8" i="37"/>
  <c r="K37" i="37"/>
  <c r="H38" i="37"/>
  <c r="P7" i="87"/>
  <c r="F10" i="37"/>
  <c r="S44" i="64"/>
  <c r="S45" i="64"/>
  <c r="D42" i="52"/>
  <c r="E19" i="37"/>
  <c r="P21" i="45"/>
  <c r="P21" i="44"/>
  <c r="D38" i="37"/>
  <c r="L38" i="37"/>
  <c r="G37" i="37"/>
  <c r="C38" i="37"/>
  <c r="S47" i="3"/>
  <c r="S47" i="51"/>
  <c r="S44" i="51"/>
  <c r="H42" i="61"/>
  <c r="B42" i="52"/>
  <c r="B42" i="56"/>
  <c r="L39" i="37"/>
  <c r="L42" i="37"/>
  <c r="S43" i="2"/>
  <c r="P20" i="45"/>
  <c r="D34" i="37"/>
  <c r="D37" i="37"/>
  <c r="P7" i="45"/>
  <c r="P10" i="51"/>
  <c r="G39" i="37"/>
  <c r="G42" i="41"/>
  <c r="B42" i="46"/>
  <c r="E7" i="37"/>
  <c r="G42" i="43"/>
  <c r="S47" i="2"/>
  <c r="S43" i="49"/>
  <c r="S44" i="54"/>
  <c r="S47" i="58"/>
  <c r="S35" i="55"/>
  <c r="S43" i="87"/>
  <c r="C11" i="54"/>
  <c r="C11" i="46"/>
  <c r="C11" i="49"/>
  <c r="C11" i="63"/>
  <c r="C11" i="61"/>
  <c r="C11" i="59"/>
  <c r="C11" i="57"/>
  <c r="S44" i="2"/>
  <c r="L10" i="37"/>
  <c r="S43" i="41"/>
  <c r="B21" i="37"/>
  <c r="B24" i="52"/>
  <c r="S45" i="53"/>
  <c r="S35" i="48"/>
  <c r="S44" i="58"/>
  <c r="S35" i="83"/>
  <c r="C34" i="37"/>
  <c r="P8" i="41"/>
  <c r="B24" i="41"/>
  <c r="S47" i="41"/>
  <c r="S35" i="46"/>
  <c r="S35" i="47"/>
  <c r="B24" i="47"/>
  <c r="S35" i="50"/>
  <c r="S47" i="50"/>
  <c r="J19" i="37"/>
  <c r="P22" i="43"/>
  <c r="S43" i="43"/>
  <c r="M23" i="37"/>
  <c r="S45" i="45"/>
  <c r="S45" i="60"/>
  <c r="S47" i="86"/>
  <c r="S45" i="85"/>
  <c r="S47" i="82"/>
  <c r="C11" i="56"/>
  <c r="S35" i="82"/>
  <c r="C11" i="50"/>
  <c r="C47" i="51"/>
  <c r="C47" i="41"/>
  <c r="P21" i="52"/>
  <c r="C47" i="52"/>
  <c r="S32" i="45"/>
  <c r="S45" i="46"/>
  <c r="B24" i="49"/>
  <c r="S43" i="84"/>
  <c r="S44" i="83"/>
  <c r="S45" i="83"/>
  <c r="B24" i="51"/>
  <c r="S47" i="53"/>
  <c r="C47" i="57"/>
  <c r="S47" i="81"/>
  <c r="S47" i="59"/>
  <c r="C47" i="55"/>
  <c r="S46" i="62"/>
  <c r="S46" i="54"/>
  <c r="S35" i="62"/>
  <c r="C47" i="62"/>
  <c r="S43" i="59"/>
  <c r="B24" i="58"/>
  <c r="S43" i="56"/>
  <c r="S35" i="87"/>
  <c r="S35" i="81"/>
  <c r="B24" i="81"/>
  <c r="S46" i="59"/>
  <c r="S46" i="47"/>
  <c r="S45" i="57"/>
  <c r="S47" i="84"/>
  <c r="B24" i="83"/>
  <c r="S45" i="82"/>
  <c r="C47" i="42"/>
  <c r="S46" i="48"/>
  <c r="S46" i="43"/>
  <c r="S43" i="60"/>
  <c r="C47" i="84"/>
  <c r="C47" i="82"/>
  <c r="S46" i="56"/>
  <c r="S35" i="61"/>
  <c r="B24" i="57"/>
  <c r="B24" i="84"/>
  <c r="B24" i="82"/>
  <c r="B24" i="50"/>
  <c r="B24" i="85"/>
  <c r="S46" i="55"/>
  <c r="S46" i="64"/>
  <c r="S46" i="52"/>
  <c r="H19" i="37"/>
  <c r="S45" i="55"/>
  <c r="C47" i="81"/>
  <c r="S46" i="63"/>
  <c r="S46" i="53"/>
  <c r="P21" i="56"/>
  <c r="M21" i="37"/>
  <c r="P8" i="55"/>
  <c r="I8" i="37"/>
  <c r="M19" i="37"/>
  <c r="L32" i="37"/>
  <c r="H39" i="37"/>
  <c r="H42" i="3"/>
  <c r="G42" i="3"/>
  <c r="G38" i="37"/>
  <c r="F42" i="3"/>
  <c r="H23" i="37"/>
  <c r="G18" i="37"/>
  <c r="P18" i="53"/>
  <c r="E32" i="37"/>
  <c r="B18" i="37"/>
  <c r="B24" i="2"/>
  <c r="D22" i="37"/>
  <c r="P22" i="2"/>
  <c r="L22" i="37"/>
  <c r="J20" i="37"/>
  <c r="P20" i="44"/>
  <c r="I22" i="37"/>
  <c r="P7" i="3"/>
  <c r="L9" i="37"/>
  <c r="P19" i="44"/>
  <c r="G19" i="37"/>
  <c r="K39" i="37"/>
  <c r="K42" i="54"/>
  <c r="B39" i="37"/>
  <c r="B42" i="54"/>
  <c r="F22" i="37"/>
  <c r="G32" i="37"/>
  <c r="P21" i="3"/>
  <c r="E21" i="37"/>
  <c r="L23" i="37"/>
  <c r="P22" i="44"/>
  <c r="E23" i="37"/>
  <c r="P23" i="52"/>
  <c r="E8" i="37"/>
  <c r="C8" i="37"/>
  <c r="C11" i="51"/>
  <c r="K22" i="37"/>
  <c r="H32" i="37"/>
  <c r="I7" i="37"/>
  <c r="P7" i="51"/>
  <c r="K23" i="37"/>
  <c r="P23" i="51"/>
  <c r="K8" i="37"/>
  <c r="P8" i="51"/>
  <c r="P7" i="43"/>
  <c r="E34" i="37"/>
  <c r="C11" i="52"/>
  <c r="H22" i="37"/>
  <c r="I21" i="37"/>
  <c r="P21" i="51"/>
  <c r="D21" i="37"/>
  <c r="D10" i="37"/>
  <c r="P10" i="41"/>
  <c r="E22" i="37"/>
  <c r="M22" i="37"/>
  <c r="K32" i="37"/>
  <c r="B32" i="37"/>
  <c r="D9" i="37"/>
  <c r="P9" i="43"/>
  <c r="C9" i="37"/>
  <c r="J22" i="37"/>
  <c r="P20" i="2"/>
  <c r="C32" i="37"/>
  <c r="P23" i="3"/>
  <c r="F19" i="37"/>
  <c r="P19" i="3"/>
  <c r="J18" i="37"/>
  <c r="C11" i="48"/>
  <c r="C5" i="37"/>
  <c r="C11" i="2"/>
  <c r="C11" i="43"/>
  <c r="C10" i="37"/>
  <c r="G22" i="37"/>
  <c r="D32" i="37"/>
  <c r="H9" i="37"/>
  <c r="H10" i="37"/>
  <c r="P10" i="52"/>
  <c r="G7" i="37"/>
  <c r="P7" i="47"/>
  <c r="B24" i="43"/>
  <c r="B24" i="53"/>
  <c r="C20" i="37"/>
  <c r="B24" i="64"/>
  <c r="S38" i="64"/>
  <c r="B24" i="45"/>
  <c r="B24" i="46"/>
  <c r="B24" i="62"/>
  <c r="B24" i="61"/>
  <c r="B24" i="63"/>
  <c r="B24" i="55"/>
  <c r="B24" i="60"/>
  <c r="B24" i="56"/>
  <c r="B24" i="87"/>
  <c r="P18" i="42"/>
  <c r="B46" i="58"/>
  <c r="B47" i="58"/>
  <c r="S30" i="42"/>
  <c r="S42" i="42"/>
  <c r="S30" i="47"/>
  <c r="B46" i="82"/>
  <c r="S29" i="57"/>
  <c r="B46" i="81"/>
  <c r="S41" i="81"/>
  <c r="S31" i="63"/>
  <c r="G42" i="37"/>
  <c r="S26" i="42"/>
  <c r="S33" i="63"/>
  <c r="S26" i="53"/>
  <c r="S32" i="48"/>
  <c r="S26" i="44"/>
  <c r="E42" i="37"/>
  <c r="S26" i="62"/>
  <c r="B47" i="3"/>
  <c r="S26" i="57"/>
  <c r="S42" i="53"/>
  <c r="B46" i="57"/>
  <c r="S34" i="52"/>
  <c r="S28" i="50"/>
  <c r="S29" i="82"/>
  <c r="B46" i="64"/>
  <c r="B47" i="64"/>
  <c r="B46" i="53"/>
  <c r="S41" i="53"/>
  <c r="H42" i="37"/>
  <c r="S30" i="41"/>
  <c r="S29" i="53"/>
  <c r="S34" i="45"/>
  <c r="S27" i="42"/>
  <c r="S31" i="51"/>
  <c r="S42" i="41"/>
  <c r="S31" i="46"/>
  <c r="S31" i="84"/>
  <c r="S30" i="43"/>
  <c r="S33" i="53"/>
  <c r="S28" i="47"/>
  <c r="S36" i="37"/>
  <c r="S36" i="2"/>
  <c r="S33" i="87"/>
  <c r="S27" i="64"/>
  <c r="S42" i="50"/>
  <c r="S34" i="43"/>
  <c r="F42" i="37"/>
  <c r="S32" i="41"/>
  <c r="S34" i="86"/>
  <c r="S32" i="58"/>
  <c r="B46" i="83"/>
  <c r="B47" i="83"/>
  <c r="B46" i="52"/>
  <c r="S41" i="52"/>
  <c r="S30" i="61"/>
  <c r="S33" i="64"/>
  <c r="S27" i="45"/>
  <c r="S32" i="55"/>
  <c r="S34" i="51"/>
  <c r="S32" i="43"/>
  <c r="S42" i="52"/>
  <c r="S26" i="49"/>
  <c r="S26" i="85"/>
  <c r="S34" i="55"/>
  <c r="S29" i="3"/>
  <c r="S31" i="57"/>
  <c r="B46" i="43"/>
  <c r="B47" i="43"/>
  <c r="B46" i="44"/>
  <c r="B47" i="44"/>
  <c r="S28" i="58"/>
  <c r="S28" i="61"/>
  <c r="S27" i="46"/>
  <c r="S31" i="50"/>
  <c r="S29" i="84"/>
  <c r="B42" i="37"/>
  <c r="S42" i="57"/>
  <c r="S27" i="82"/>
  <c r="S33" i="62"/>
  <c r="S42" i="49"/>
  <c r="S32" i="85"/>
  <c r="S28" i="52"/>
  <c r="S33" i="56"/>
  <c r="S33" i="55"/>
  <c r="B46" i="47"/>
  <c r="B47" i="47"/>
  <c r="S30" i="44"/>
  <c r="S31" i="81"/>
  <c r="S27" i="87"/>
  <c r="S29" i="62"/>
  <c r="S33" i="47"/>
  <c r="P11" i="44"/>
  <c r="S33" i="84"/>
  <c r="S42" i="82"/>
  <c r="S30" i="86"/>
  <c r="P9" i="37"/>
  <c r="S42" i="59"/>
  <c r="B46" i="56"/>
  <c r="B47" i="56"/>
  <c r="S28" i="42"/>
  <c r="S25" i="53"/>
  <c r="S28" i="55"/>
  <c r="S30" i="87"/>
  <c r="S30" i="63"/>
  <c r="S31" i="44"/>
  <c r="B46" i="54"/>
  <c r="B47" i="54"/>
  <c r="S30" i="81"/>
  <c r="S32" i="83"/>
  <c r="S28" i="56"/>
  <c r="S29" i="58"/>
  <c r="S33" i="54"/>
  <c r="S34" i="41"/>
  <c r="P18" i="37"/>
  <c r="S27" i="55"/>
  <c r="S30" i="48"/>
  <c r="S27" i="53"/>
  <c r="P24" i="3"/>
  <c r="S42" i="61"/>
  <c r="S34" i="53"/>
  <c r="S33" i="81"/>
  <c r="S32" i="84"/>
  <c r="S29" i="42"/>
  <c r="B46" i="61"/>
  <c r="B47" i="61"/>
  <c r="S32" i="51"/>
  <c r="S42" i="83"/>
  <c r="P24" i="82"/>
  <c r="B46" i="60"/>
  <c r="B47" i="60"/>
  <c r="P24" i="63"/>
  <c r="S42" i="43"/>
  <c r="S34" i="46"/>
  <c r="S29" i="55"/>
  <c r="S29" i="43"/>
  <c r="S30" i="59"/>
  <c r="S33" i="52"/>
  <c r="S28" i="82"/>
  <c r="S30" i="57"/>
  <c r="P11" i="2"/>
  <c r="S29" i="50"/>
  <c r="B46" i="86"/>
  <c r="B47" i="86"/>
  <c r="S27" i="58"/>
  <c r="C42" i="37"/>
  <c r="S30" i="49"/>
  <c r="S42" i="86"/>
  <c r="S42" i="84"/>
  <c r="S31" i="62"/>
  <c r="K42" i="37"/>
  <c r="S34" i="57"/>
  <c r="S34" i="58"/>
  <c r="S34" i="84"/>
  <c r="S29" i="45"/>
  <c r="B46" i="45"/>
  <c r="S31" i="43"/>
  <c r="S29" i="81"/>
  <c r="S29" i="86"/>
  <c r="S34" i="81"/>
  <c r="P24" i="83"/>
  <c r="S33" i="60"/>
  <c r="S27" i="50"/>
  <c r="S33" i="42"/>
  <c r="S33" i="82"/>
  <c r="C47" i="63"/>
  <c r="S33" i="50"/>
  <c r="S34" i="56"/>
  <c r="S29" i="48"/>
  <c r="S29" i="52"/>
  <c r="S42" i="62"/>
  <c r="S30" i="50"/>
  <c r="S42" i="47"/>
  <c r="S31" i="83"/>
  <c r="S29" i="44"/>
  <c r="S34" i="63"/>
  <c r="S34" i="60"/>
  <c r="S27" i="84"/>
  <c r="S29" i="56"/>
  <c r="S31" i="60"/>
  <c r="S28" i="62"/>
  <c r="S31" i="45"/>
  <c r="S31" i="41"/>
  <c r="S33" i="86"/>
  <c r="S34" i="83"/>
  <c r="S29" i="41"/>
  <c r="S28" i="51"/>
  <c r="S42" i="45"/>
  <c r="S28" i="59"/>
  <c r="S33" i="61"/>
  <c r="P24" i="48"/>
  <c r="S34" i="44"/>
  <c r="S32" i="63"/>
  <c r="S30" i="56"/>
  <c r="S31" i="61"/>
  <c r="S31" i="47"/>
  <c r="S25" i="62"/>
  <c r="P11" i="42"/>
  <c r="S26" i="59"/>
  <c r="S32" i="54"/>
  <c r="S42" i="55"/>
  <c r="S32" i="59"/>
  <c r="S30" i="54"/>
  <c r="S28" i="63"/>
  <c r="B46" i="51"/>
  <c r="S41" i="51"/>
  <c r="S33" i="83"/>
  <c r="P24" i="45"/>
  <c r="S28" i="54"/>
  <c r="S34" i="50"/>
  <c r="S28" i="49"/>
  <c r="S30" i="82"/>
  <c r="S28" i="57"/>
  <c r="S29" i="54"/>
  <c r="S31" i="53"/>
  <c r="P24" i="43"/>
  <c r="P10" i="37"/>
  <c r="S34" i="59"/>
  <c r="S30" i="62"/>
  <c r="S31" i="82"/>
  <c r="S25" i="82"/>
  <c r="S48" i="3"/>
  <c r="S31" i="54"/>
  <c r="S28" i="3"/>
  <c r="S26" i="86"/>
  <c r="S33" i="43"/>
  <c r="S28" i="48"/>
  <c r="P24" i="42"/>
  <c r="S32" i="86"/>
  <c r="S34" i="87"/>
  <c r="P24" i="55"/>
  <c r="S48" i="48"/>
  <c r="S34" i="49"/>
  <c r="P24" i="54"/>
  <c r="S33" i="46"/>
  <c r="S26" i="52"/>
  <c r="S48" i="51"/>
  <c r="S26" i="50"/>
  <c r="P24" i="50"/>
  <c r="S29" i="83"/>
  <c r="P11" i="56"/>
  <c r="P11" i="83"/>
  <c r="P11" i="50"/>
  <c r="S27" i="56"/>
  <c r="S33" i="3"/>
  <c r="S42" i="2"/>
  <c r="P7" i="37"/>
  <c r="P24" i="49"/>
  <c r="S30" i="45"/>
  <c r="S26" i="82"/>
  <c r="P11" i="82"/>
  <c r="B46" i="87"/>
  <c r="S27" i="85"/>
  <c r="P24" i="46"/>
  <c r="P19" i="37"/>
  <c r="S28" i="83"/>
  <c r="B46" i="50"/>
  <c r="B47" i="50"/>
  <c r="S26" i="81"/>
  <c r="P11" i="81"/>
  <c r="S34" i="62"/>
  <c r="B46" i="49"/>
  <c r="B47" i="49"/>
  <c r="S34" i="85"/>
  <c r="S29" i="59"/>
  <c r="S27" i="81"/>
  <c r="P8" i="37"/>
  <c r="S28" i="84"/>
  <c r="S32" i="87"/>
  <c r="S34" i="48"/>
  <c r="S42" i="54"/>
  <c r="S42" i="63"/>
  <c r="S34" i="42"/>
  <c r="S28" i="81"/>
  <c r="S42" i="44"/>
  <c r="S33" i="41"/>
  <c r="I42" i="37"/>
  <c r="P24" i="62"/>
  <c r="S30" i="84"/>
  <c r="S27" i="83"/>
  <c r="C47" i="83"/>
  <c r="S31" i="48"/>
  <c r="S33" i="44"/>
  <c r="P24" i="81"/>
  <c r="S31" i="86"/>
  <c r="S29" i="85"/>
  <c r="S28" i="87"/>
  <c r="S29" i="87"/>
  <c r="S30" i="58"/>
  <c r="S32" i="56"/>
  <c r="S33" i="48"/>
  <c r="S25" i="81"/>
  <c r="P23" i="37"/>
  <c r="P24" i="44"/>
  <c r="S30" i="83"/>
  <c r="S42" i="56"/>
  <c r="S42" i="51"/>
  <c r="P11" i="84"/>
  <c r="S31" i="56"/>
  <c r="D42" i="37"/>
  <c r="S26" i="83"/>
  <c r="S31" i="87"/>
  <c r="S30" i="85"/>
  <c r="S30" i="55"/>
  <c r="S32" i="57"/>
  <c r="S33" i="85"/>
  <c r="S33" i="59"/>
  <c r="S27" i="47"/>
  <c r="S42" i="60"/>
  <c r="S29" i="61"/>
  <c r="S29" i="64"/>
  <c r="S26" i="47"/>
  <c r="S34" i="47"/>
  <c r="S32" i="52"/>
  <c r="S30" i="51"/>
  <c r="S32" i="3"/>
  <c r="S47" i="56"/>
  <c r="H11" i="37"/>
  <c r="S42" i="81"/>
  <c r="P11" i="85"/>
  <c r="S46" i="42"/>
  <c r="S31" i="59"/>
  <c r="P24" i="57"/>
  <c r="P11" i="59"/>
  <c r="S32" i="61"/>
  <c r="S26" i="56"/>
  <c r="B46" i="62"/>
  <c r="J11" i="37"/>
  <c r="P24" i="64"/>
  <c r="P20" i="64"/>
  <c r="P20" i="37"/>
  <c r="S44" i="46"/>
  <c r="S35" i="45"/>
  <c r="S28" i="41"/>
  <c r="S27" i="43"/>
  <c r="P24" i="41"/>
  <c r="P11" i="47"/>
  <c r="C11" i="37"/>
  <c r="S26" i="64"/>
  <c r="P39" i="37"/>
  <c r="S46" i="57"/>
  <c r="S46" i="81"/>
  <c r="S46" i="82"/>
  <c r="S46" i="50"/>
  <c r="P24" i="85"/>
  <c r="S46" i="84"/>
  <c r="S42" i="58"/>
  <c r="P24" i="60"/>
  <c r="S46" i="44"/>
  <c r="P24" i="59"/>
  <c r="C47" i="48"/>
  <c r="S35" i="60"/>
  <c r="S32" i="64"/>
  <c r="S44" i="47"/>
  <c r="P11" i="46"/>
  <c r="S32" i="49"/>
  <c r="S47" i="63"/>
  <c r="S47" i="85"/>
  <c r="S43" i="45"/>
  <c r="S44" i="41"/>
  <c r="B46" i="41"/>
  <c r="S47" i="62"/>
  <c r="S35" i="51"/>
  <c r="S28" i="53"/>
  <c r="P11" i="41"/>
  <c r="P24" i="2"/>
  <c r="M24" i="37"/>
  <c r="P11" i="53"/>
  <c r="P24" i="53"/>
  <c r="P11" i="87"/>
  <c r="C47" i="60"/>
  <c r="S46" i="85"/>
  <c r="S41" i="82"/>
  <c r="B47" i="82"/>
  <c r="S45" i="56"/>
  <c r="B46" i="85"/>
  <c r="S46" i="49"/>
  <c r="S27" i="60"/>
  <c r="B46" i="63"/>
  <c r="P11" i="64"/>
  <c r="P11" i="60"/>
  <c r="S45" i="87"/>
  <c r="B46" i="48"/>
  <c r="P11" i="54"/>
  <c r="C47" i="47"/>
  <c r="C47" i="85"/>
  <c r="S45" i="51"/>
  <c r="S30" i="53"/>
  <c r="C47" i="43"/>
  <c r="P11" i="43"/>
  <c r="P11" i="3"/>
  <c r="D11" i="37"/>
  <c r="K11" i="37"/>
  <c r="S31" i="55"/>
  <c r="S33" i="58"/>
  <c r="S44" i="59"/>
  <c r="S35" i="54"/>
  <c r="S48" i="41"/>
  <c r="S42" i="46"/>
  <c r="S35" i="85"/>
  <c r="S31" i="42"/>
  <c r="S34" i="82"/>
  <c r="S32" i="50"/>
  <c r="S46" i="86"/>
  <c r="S44" i="55"/>
  <c r="S31" i="58"/>
  <c r="S45" i="59"/>
  <c r="S43" i="55"/>
  <c r="S43" i="83"/>
  <c r="S32" i="62"/>
  <c r="B46" i="46"/>
  <c r="C47" i="45"/>
  <c r="P11" i="49"/>
  <c r="S44" i="3"/>
  <c r="S35" i="52"/>
  <c r="C47" i="44"/>
  <c r="P24" i="51"/>
  <c r="G24" i="37"/>
  <c r="S48" i="53"/>
  <c r="E24" i="37"/>
  <c r="P11" i="52"/>
  <c r="P21" i="37"/>
  <c r="B46" i="2"/>
  <c r="B24" i="37"/>
  <c r="P24" i="84"/>
  <c r="S44" i="60"/>
  <c r="C47" i="46"/>
  <c r="S32" i="47"/>
  <c r="S32" i="44"/>
  <c r="S44" i="86"/>
  <c r="S32" i="81"/>
  <c r="C47" i="86"/>
  <c r="P11" i="86"/>
  <c r="S35" i="86"/>
  <c r="S28" i="86"/>
  <c r="C47" i="56"/>
  <c r="C47" i="58"/>
  <c r="S35" i="49"/>
  <c r="S32" i="60"/>
  <c r="B46" i="84"/>
  <c r="C47" i="87"/>
  <c r="S44" i="87"/>
  <c r="P24" i="86"/>
  <c r="P24" i="56"/>
  <c r="S25" i="59"/>
  <c r="B46" i="55"/>
  <c r="S34" i="64"/>
  <c r="S33" i="57"/>
  <c r="P24" i="61"/>
  <c r="S45" i="54"/>
  <c r="S34" i="61"/>
  <c r="S29" i="49"/>
  <c r="C47" i="61"/>
  <c r="P11" i="45"/>
  <c r="S30" i="46"/>
  <c r="S44" i="52"/>
  <c r="S45" i="3"/>
  <c r="S43" i="3"/>
  <c r="S44" i="61"/>
  <c r="P24" i="52"/>
  <c r="L11" i="37"/>
  <c r="L24" i="37"/>
  <c r="S26" i="46"/>
  <c r="S42" i="87"/>
  <c r="S35" i="57"/>
  <c r="S35" i="59"/>
  <c r="P11" i="55"/>
  <c r="S29" i="63"/>
  <c r="S35" i="64"/>
  <c r="P11" i="62"/>
  <c r="S45" i="49"/>
  <c r="S41" i="58"/>
  <c r="B47" i="45"/>
  <c r="S28" i="64"/>
  <c r="P11" i="48"/>
  <c r="S28" i="45"/>
  <c r="S45" i="61"/>
  <c r="S45" i="43"/>
  <c r="S47" i="64"/>
  <c r="G11" i="37"/>
  <c r="S43" i="46"/>
  <c r="S28" i="44"/>
  <c r="S35" i="41"/>
  <c r="C47" i="3"/>
  <c r="J24" i="37"/>
  <c r="S25" i="41"/>
  <c r="S45" i="2"/>
  <c r="S44" i="44"/>
  <c r="K24" i="37"/>
  <c r="S47" i="52"/>
  <c r="P22" i="37"/>
  <c r="S35" i="3"/>
  <c r="S35" i="56"/>
  <c r="P11" i="58"/>
  <c r="S25" i="84"/>
  <c r="S46" i="45"/>
  <c r="B47" i="81"/>
  <c r="B47" i="87"/>
  <c r="P24" i="87"/>
  <c r="P24" i="58"/>
  <c r="P11" i="57"/>
  <c r="S44" i="62"/>
  <c r="P11" i="61"/>
  <c r="P11" i="63"/>
  <c r="S44" i="48"/>
  <c r="S44" i="63"/>
  <c r="S35" i="63"/>
  <c r="C47" i="54"/>
  <c r="C47" i="49"/>
  <c r="P24" i="47"/>
  <c r="S44" i="45"/>
  <c r="S35" i="44"/>
  <c r="S45" i="44"/>
  <c r="P37" i="37"/>
  <c r="S45" i="41"/>
  <c r="H24" i="37"/>
  <c r="P11" i="51"/>
  <c r="E11" i="37"/>
  <c r="D24" i="37"/>
  <c r="S48" i="46"/>
  <c r="B47" i="57"/>
  <c r="B47" i="53"/>
  <c r="S41" i="57"/>
  <c r="S25" i="63"/>
  <c r="S48" i="57"/>
  <c r="S48" i="85"/>
  <c r="B47" i="52"/>
  <c r="B47" i="51"/>
  <c r="S48" i="58"/>
  <c r="S48" i="64"/>
  <c r="S48" i="59"/>
  <c r="C44" i="59"/>
  <c r="T25" i="59"/>
  <c r="S41" i="83"/>
  <c r="S48" i="62"/>
  <c r="S22" i="82"/>
  <c r="S41" i="56"/>
  <c r="S25" i="56"/>
  <c r="S48" i="63"/>
  <c r="S41" i="44"/>
  <c r="F44" i="53"/>
  <c r="T28" i="53"/>
  <c r="D44" i="81"/>
  <c r="T26" i="81"/>
  <c r="S41" i="43"/>
  <c r="S48" i="50"/>
  <c r="C44" i="84"/>
  <c r="T25" i="84"/>
  <c r="S41" i="87"/>
  <c r="C44" i="86"/>
  <c r="T25" i="86"/>
  <c r="S25" i="44"/>
  <c r="S25" i="3"/>
  <c r="O44" i="41"/>
  <c r="T37" i="41"/>
  <c r="C44" i="54"/>
  <c r="T25" i="54"/>
  <c r="S25" i="43"/>
  <c r="C24" i="37"/>
  <c r="S41" i="60"/>
  <c r="S25" i="50"/>
  <c r="S28" i="2"/>
  <c r="S48" i="49"/>
  <c r="S41" i="63"/>
  <c r="B47" i="63"/>
  <c r="S30" i="2"/>
  <c r="S27" i="61"/>
  <c r="S45" i="37"/>
  <c r="S26" i="45"/>
  <c r="S25" i="55"/>
  <c r="C44" i="55"/>
  <c r="T25" i="55"/>
  <c r="S31" i="2"/>
  <c r="S27" i="44"/>
  <c r="S41" i="46"/>
  <c r="B47" i="46"/>
  <c r="S31" i="64"/>
  <c r="C44" i="42"/>
  <c r="T25" i="42"/>
  <c r="S25" i="42"/>
  <c r="S41" i="61"/>
  <c r="S32" i="53"/>
  <c r="S42" i="64"/>
  <c r="S31" i="85"/>
  <c r="S48" i="86"/>
  <c r="S27" i="2"/>
  <c r="S30" i="3"/>
  <c r="S27" i="49"/>
  <c r="S29" i="46"/>
  <c r="S48" i="87"/>
  <c r="S41" i="84"/>
  <c r="B47" i="84"/>
  <c r="S48" i="2"/>
  <c r="S29" i="2"/>
  <c r="S33" i="51"/>
  <c r="S25" i="57"/>
  <c r="C44" i="57"/>
  <c r="T25" i="57"/>
  <c r="S26" i="41"/>
  <c r="S29" i="60"/>
  <c r="S42" i="85"/>
  <c r="S42" i="3"/>
  <c r="S48" i="45"/>
  <c r="S32" i="42"/>
  <c r="S25" i="2"/>
  <c r="K44" i="2"/>
  <c r="T33" i="2"/>
  <c r="S26" i="2"/>
  <c r="S27" i="51"/>
  <c r="S30" i="52"/>
  <c r="S41" i="59"/>
  <c r="B47" i="59"/>
  <c r="S48" i="84"/>
  <c r="S31" i="49"/>
  <c r="S41" i="3"/>
  <c r="S41" i="49"/>
  <c r="S26" i="54"/>
  <c r="S41" i="41"/>
  <c r="B47" i="41"/>
  <c r="S33" i="45"/>
  <c r="S48" i="54"/>
  <c r="S34" i="54"/>
  <c r="S33" i="2"/>
  <c r="S48" i="52"/>
  <c r="S27" i="62"/>
  <c r="S34" i="2"/>
  <c r="S25" i="52"/>
  <c r="C44" i="52"/>
  <c r="T25" i="52"/>
  <c r="S41" i="55"/>
  <c r="B47" i="55"/>
  <c r="S32" i="82"/>
  <c r="S27" i="52"/>
  <c r="P11" i="37"/>
  <c r="S27" i="54"/>
  <c r="S41" i="48"/>
  <c r="B47" i="48"/>
  <c r="S25" i="51"/>
  <c r="D44" i="51"/>
  <c r="T26" i="51"/>
  <c r="S27" i="86"/>
  <c r="S28" i="85"/>
  <c r="S26" i="58"/>
  <c r="S43" i="37"/>
  <c r="S27" i="3"/>
  <c r="S41" i="45"/>
  <c r="S26" i="55"/>
  <c r="S48" i="43"/>
  <c r="S25" i="58"/>
  <c r="C44" i="58"/>
  <c r="T25" i="58"/>
  <c r="S48" i="82"/>
  <c r="S26" i="84"/>
  <c r="S26" i="3"/>
  <c r="S29" i="47"/>
  <c r="S28" i="43"/>
  <c r="S48" i="81"/>
  <c r="S48" i="44"/>
  <c r="S27" i="48"/>
  <c r="S27" i="63"/>
  <c r="S32" i="2"/>
  <c r="M44" i="41"/>
  <c r="T35" i="41"/>
  <c r="S32" i="46"/>
  <c r="S48" i="47"/>
  <c r="S34" i="3"/>
  <c r="S42" i="48"/>
  <c r="S48" i="83"/>
  <c r="E44" i="62"/>
  <c r="T27" i="62"/>
  <c r="B47" i="85"/>
  <c r="S41" i="85"/>
  <c r="S26" i="87"/>
  <c r="S35" i="2"/>
  <c r="S27" i="41"/>
  <c r="E44" i="41"/>
  <c r="T27" i="41"/>
  <c r="S28" i="46"/>
  <c r="S48" i="56"/>
  <c r="S31" i="3"/>
  <c r="S41" i="62"/>
  <c r="B47" i="62"/>
  <c r="S27" i="59"/>
  <c r="S41" i="86"/>
  <c r="S26" i="51"/>
  <c r="S26" i="63"/>
  <c r="S27" i="57"/>
  <c r="S48" i="55"/>
  <c r="S47" i="37"/>
  <c r="S29" i="51"/>
  <c r="C47" i="50"/>
  <c r="S41" i="50"/>
  <c r="S31" i="52"/>
  <c r="G44" i="59"/>
  <c r="T29" i="59"/>
  <c r="L44" i="59"/>
  <c r="T34" i="59"/>
  <c r="O44" i="59"/>
  <c r="T37" i="59"/>
  <c r="S41" i="2"/>
  <c r="B47" i="2"/>
  <c r="S26" i="43"/>
  <c r="S26" i="48"/>
  <c r="S30" i="64"/>
  <c r="C47" i="2"/>
  <c r="C46" i="37"/>
  <c r="P24" i="37"/>
  <c r="S33" i="49"/>
  <c r="S28" i="60"/>
  <c r="S41" i="54"/>
  <c r="S41" i="47"/>
  <c r="J44" i="2"/>
  <c r="T32" i="2"/>
  <c r="M44" i="2"/>
  <c r="T35" i="2"/>
  <c r="K44" i="84"/>
  <c r="T33" i="84"/>
  <c r="E44" i="63"/>
  <c r="T27" i="63"/>
  <c r="K44" i="41"/>
  <c r="T33" i="41"/>
  <c r="D44" i="3"/>
  <c r="T26" i="3"/>
  <c r="N44" i="84"/>
  <c r="T36" i="84"/>
  <c r="C44" i="44"/>
  <c r="T25" i="44"/>
  <c r="P44" i="53"/>
  <c r="E44" i="53"/>
  <c r="T27" i="53"/>
  <c r="E44" i="82"/>
  <c r="T27" i="82"/>
  <c r="S41" i="64"/>
  <c r="D44" i="41"/>
  <c r="T26" i="41"/>
  <c r="I44" i="41"/>
  <c r="T31" i="41"/>
  <c r="G44" i="81"/>
  <c r="T29" i="81"/>
  <c r="O44" i="81"/>
  <c r="T37" i="81"/>
  <c r="N44" i="41"/>
  <c r="T36" i="41"/>
  <c r="P44" i="41"/>
  <c r="H44" i="41"/>
  <c r="T30" i="41"/>
  <c r="J44" i="59"/>
  <c r="T32" i="59"/>
  <c r="N44" i="59"/>
  <c r="T36" i="59"/>
  <c r="H44" i="59"/>
  <c r="T30" i="59"/>
  <c r="E44" i="59"/>
  <c r="T27" i="59"/>
  <c r="D44" i="59"/>
  <c r="T26" i="59"/>
  <c r="E44" i="57"/>
  <c r="T27" i="57"/>
  <c r="S25" i="54"/>
  <c r="M44" i="59"/>
  <c r="T35" i="59"/>
  <c r="P44" i="59"/>
  <c r="S22" i="59"/>
  <c r="I44" i="59"/>
  <c r="T31" i="59"/>
  <c r="I44" i="52"/>
  <c r="T31" i="52"/>
  <c r="D44" i="55"/>
  <c r="T26" i="55"/>
  <c r="M44" i="81"/>
  <c r="T35" i="81"/>
  <c r="H44" i="81"/>
  <c r="T30" i="81"/>
  <c r="P44" i="81"/>
  <c r="N44" i="81"/>
  <c r="T36" i="81"/>
  <c r="F44" i="81"/>
  <c r="T28" i="81"/>
  <c r="C44" i="81"/>
  <c r="T25" i="81"/>
  <c r="E44" i="81"/>
  <c r="T27" i="81"/>
  <c r="S25" i="86"/>
  <c r="J44" i="81"/>
  <c r="T32" i="81"/>
  <c r="S22" i="81"/>
  <c r="I44" i="81"/>
  <c r="T31" i="81"/>
  <c r="J44" i="82"/>
  <c r="T32" i="82"/>
  <c r="F44" i="82"/>
  <c r="T28" i="82"/>
  <c r="I44" i="82"/>
  <c r="T31" i="82"/>
  <c r="C44" i="82"/>
  <c r="T25" i="82"/>
  <c r="O44" i="82"/>
  <c r="T37" i="82"/>
  <c r="L44" i="82"/>
  <c r="T34" i="82"/>
  <c r="H44" i="82"/>
  <c r="T30" i="82"/>
  <c r="P44" i="82"/>
  <c r="M44" i="82"/>
  <c r="T35" i="82"/>
  <c r="N44" i="82"/>
  <c r="T36" i="82"/>
  <c r="G44" i="82"/>
  <c r="T29" i="82"/>
  <c r="D44" i="82"/>
  <c r="T26" i="82"/>
  <c r="F44" i="59"/>
  <c r="T28" i="59"/>
  <c r="K44" i="82"/>
  <c r="T33" i="82"/>
  <c r="K44" i="59"/>
  <c r="T33" i="59"/>
  <c r="D44" i="53"/>
  <c r="T26" i="53"/>
  <c r="G44" i="53"/>
  <c r="T29" i="53"/>
  <c r="L44" i="84"/>
  <c r="T34" i="84"/>
  <c r="N44" i="53"/>
  <c r="T36" i="53"/>
  <c r="M44" i="84"/>
  <c r="T35" i="84"/>
  <c r="D44" i="84"/>
  <c r="T26" i="84"/>
  <c r="M44" i="53"/>
  <c r="T35" i="53"/>
  <c r="P44" i="84"/>
  <c r="J44" i="84"/>
  <c r="T32" i="84"/>
  <c r="G44" i="84"/>
  <c r="T29" i="84"/>
  <c r="E44" i="84"/>
  <c r="T27" i="84"/>
  <c r="C44" i="43"/>
  <c r="T25" i="43"/>
  <c r="F44" i="84"/>
  <c r="T28" i="84"/>
  <c r="K44" i="53"/>
  <c r="T33" i="53"/>
  <c r="H44" i="84"/>
  <c r="T30" i="84"/>
  <c r="I44" i="53"/>
  <c r="T31" i="53"/>
  <c r="I44" i="84"/>
  <c r="T31" i="84"/>
  <c r="L44" i="53"/>
  <c r="T34" i="53"/>
  <c r="H44" i="53"/>
  <c r="T30" i="53"/>
  <c r="G44" i="41"/>
  <c r="T29" i="41"/>
  <c r="O44" i="53"/>
  <c r="T37" i="53"/>
  <c r="C44" i="56"/>
  <c r="T25" i="56"/>
  <c r="J44" i="53"/>
  <c r="T32" i="53"/>
  <c r="S22" i="84"/>
  <c r="C47" i="64"/>
  <c r="I44" i="2"/>
  <c r="T31" i="2"/>
  <c r="C47" i="37"/>
  <c r="C44" i="63"/>
  <c r="T25" i="63"/>
  <c r="C44" i="53"/>
  <c r="T25" i="53"/>
  <c r="E44" i="86"/>
  <c r="T27" i="86"/>
  <c r="E44" i="52"/>
  <c r="T27" i="52"/>
  <c r="S22" i="41"/>
  <c r="S22" i="53"/>
  <c r="F44" i="41"/>
  <c r="T28" i="41"/>
  <c r="O44" i="84"/>
  <c r="T37" i="84"/>
  <c r="L44" i="81"/>
  <c r="T34" i="81"/>
  <c r="K44" i="81"/>
  <c r="T33" i="81"/>
  <c r="L44" i="2"/>
  <c r="T34" i="2"/>
  <c r="C44" i="2"/>
  <c r="T25" i="2"/>
  <c r="G44" i="2"/>
  <c r="T29" i="2"/>
  <c r="S25" i="83"/>
  <c r="C44" i="41"/>
  <c r="T25" i="41"/>
  <c r="L44" i="41"/>
  <c r="T34" i="41"/>
  <c r="J44" i="41"/>
  <c r="T32" i="41"/>
  <c r="D44" i="58"/>
  <c r="T26" i="58"/>
  <c r="C44" i="51"/>
  <c r="T25" i="51"/>
  <c r="D44" i="54"/>
  <c r="T26" i="54"/>
  <c r="S25" i="37"/>
  <c r="K44" i="51"/>
  <c r="T33" i="51"/>
  <c r="S32" i="37"/>
  <c r="S22" i="50"/>
  <c r="D44" i="50"/>
  <c r="T26" i="50"/>
  <c r="N44" i="50"/>
  <c r="T36" i="50"/>
  <c r="I44" i="50"/>
  <c r="T31" i="50"/>
  <c r="E44" i="50"/>
  <c r="T27" i="50"/>
  <c r="M44" i="50"/>
  <c r="T35" i="50"/>
  <c r="O44" i="50"/>
  <c r="T37" i="50"/>
  <c r="H44" i="50"/>
  <c r="T30" i="50"/>
  <c r="K44" i="50"/>
  <c r="T33" i="50"/>
  <c r="P44" i="50"/>
  <c r="G44" i="50"/>
  <c r="T29" i="50"/>
  <c r="F44" i="50"/>
  <c r="T28" i="50"/>
  <c r="L44" i="50"/>
  <c r="T34" i="50"/>
  <c r="J44" i="50"/>
  <c r="T32" i="50"/>
  <c r="G44" i="51"/>
  <c r="T29" i="51"/>
  <c r="S42" i="37"/>
  <c r="S25" i="87"/>
  <c r="C44" i="87"/>
  <c r="T25" i="87"/>
  <c r="S25" i="46"/>
  <c r="C44" i="46"/>
  <c r="T25" i="46"/>
  <c r="S22" i="58"/>
  <c r="O44" i="58"/>
  <c r="T37" i="58"/>
  <c r="M44" i="58"/>
  <c r="T35" i="58"/>
  <c r="G44" i="58"/>
  <c r="T29" i="58"/>
  <c r="P44" i="58"/>
  <c r="F44" i="58"/>
  <c r="T28" i="58"/>
  <c r="N44" i="58"/>
  <c r="T36" i="58"/>
  <c r="K44" i="58"/>
  <c r="T33" i="58"/>
  <c r="L44" i="58"/>
  <c r="T34" i="58"/>
  <c r="J44" i="58"/>
  <c r="T32" i="58"/>
  <c r="H44" i="58"/>
  <c r="T30" i="58"/>
  <c r="E44" i="58"/>
  <c r="T27" i="58"/>
  <c r="I44" i="58"/>
  <c r="T31" i="58"/>
  <c r="S33" i="37"/>
  <c r="S22" i="2"/>
  <c r="O44" i="2"/>
  <c r="T37" i="2"/>
  <c r="N44" i="2"/>
  <c r="T36" i="2"/>
  <c r="P44" i="2"/>
  <c r="H44" i="2"/>
  <c r="T30" i="2"/>
  <c r="S25" i="48"/>
  <c r="C44" i="48"/>
  <c r="T25" i="48"/>
  <c r="E44" i="51"/>
  <c r="T27" i="51"/>
  <c r="S25" i="47"/>
  <c r="C44" i="47"/>
  <c r="T25" i="47"/>
  <c r="S25" i="60"/>
  <c r="S22" i="62"/>
  <c r="M44" i="62"/>
  <c r="T35" i="62"/>
  <c r="O44" i="62"/>
  <c r="T37" i="62"/>
  <c r="L44" i="62"/>
  <c r="T34" i="62"/>
  <c r="N44" i="62"/>
  <c r="T36" i="62"/>
  <c r="P44" i="62"/>
  <c r="H44" i="62"/>
  <c r="T30" i="62"/>
  <c r="K44" i="62"/>
  <c r="T33" i="62"/>
  <c r="J44" i="62"/>
  <c r="T32" i="62"/>
  <c r="D44" i="62"/>
  <c r="T26" i="62"/>
  <c r="C44" i="62"/>
  <c r="T25" i="62"/>
  <c r="I44" i="62"/>
  <c r="T31" i="62"/>
  <c r="F44" i="62"/>
  <c r="T28" i="62"/>
  <c r="G44" i="62"/>
  <c r="T29" i="62"/>
  <c r="S22" i="63"/>
  <c r="N44" i="63"/>
  <c r="T36" i="63"/>
  <c r="J44" i="63"/>
  <c r="T32" i="63"/>
  <c r="F44" i="63"/>
  <c r="T28" i="63"/>
  <c r="P44" i="63"/>
  <c r="O44" i="63"/>
  <c r="T37" i="63"/>
  <c r="K44" i="63"/>
  <c r="T33" i="63"/>
  <c r="M44" i="63"/>
  <c r="T35" i="63"/>
  <c r="L44" i="63"/>
  <c r="T34" i="63"/>
  <c r="I44" i="63"/>
  <c r="T31" i="63"/>
  <c r="H44" i="63"/>
  <c r="T30" i="63"/>
  <c r="G44" i="63"/>
  <c r="T29" i="63"/>
  <c r="D44" i="63"/>
  <c r="T26" i="63"/>
  <c r="S25" i="61"/>
  <c r="S22" i="54"/>
  <c r="J44" i="54"/>
  <c r="T32" i="54"/>
  <c r="O44" i="54"/>
  <c r="T37" i="54"/>
  <c r="P44" i="54"/>
  <c r="N44" i="54"/>
  <c r="T36" i="54"/>
  <c r="I44" i="54"/>
  <c r="T31" i="54"/>
  <c r="F44" i="54"/>
  <c r="T28" i="54"/>
  <c r="K44" i="54"/>
  <c r="T33" i="54"/>
  <c r="M44" i="54"/>
  <c r="T35" i="54"/>
  <c r="H44" i="54"/>
  <c r="T30" i="54"/>
  <c r="G44" i="54"/>
  <c r="T29" i="54"/>
  <c r="S22" i="52"/>
  <c r="O44" i="52"/>
  <c r="T37" i="52"/>
  <c r="P44" i="52"/>
  <c r="N44" i="52"/>
  <c r="T36" i="52"/>
  <c r="L44" i="52"/>
  <c r="T34" i="52"/>
  <c r="K44" i="52"/>
  <c r="T33" i="52"/>
  <c r="G44" i="52"/>
  <c r="T29" i="52"/>
  <c r="D44" i="52"/>
  <c r="T26" i="52"/>
  <c r="F44" i="52"/>
  <c r="T28" i="52"/>
  <c r="M44" i="52"/>
  <c r="T35" i="52"/>
  <c r="J44" i="52"/>
  <c r="T32" i="52"/>
  <c r="J44" i="42"/>
  <c r="T32" i="42"/>
  <c r="S22" i="57"/>
  <c r="N44" i="57"/>
  <c r="T36" i="57"/>
  <c r="P44" i="57"/>
  <c r="O44" i="57"/>
  <c r="T37" i="57"/>
  <c r="G44" i="57"/>
  <c r="T29" i="57"/>
  <c r="F44" i="57"/>
  <c r="T28" i="57"/>
  <c r="J44" i="57"/>
  <c r="T32" i="57"/>
  <c r="M44" i="57"/>
  <c r="T35" i="57"/>
  <c r="H44" i="57"/>
  <c r="T30" i="57"/>
  <c r="D44" i="57"/>
  <c r="T26" i="57"/>
  <c r="I44" i="57"/>
  <c r="T31" i="57"/>
  <c r="L44" i="57"/>
  <c r="T34" i="57"/>
  <c r="K44" i="57"/>
  <c r="T33" i="57"/>
  <c r="S29" i="37"/>
  <c r="E44" i="2"/>
  <c r="T27" i="2"/>
  <c r="S31" i="37"/>
  <c r="F44" i="2"/>
  <c r="T28" i="2"/>
  <c r="K44" i="3"/>
  <c r="T33" i="3"/>
  <c r="F44" i="3"/>
  <c r="T28" i="3"/>
  <c r="J44" i="3"/>
  <c r="T32" i="3"/>
  <c r="M44" i="3"/>
  <c r="T35" i="3"/>
  <c r="S25" i="49"/>
  <c r="C44" i="49"/>
  <c r="T25" i="49"/>
  <c r="L44" i="54"/>
  <c r="T34" i="54"/>
  <c r="D44" i="2"/>
  <c r="T26" i="2"/>
  <c r="S27" i="37"/>
  <c r="S28" i="37"/>
  <c r="C44" i="85"/>
  <c r="T25" i="85"/>
  <c r="S25" i="85"/>
  <c r="S25" i="64"/>
  <c r="E44" i="54"/>
  <c r="T27" i="54"/>
  <c r="S34" i="37"/>
  <c r="H44" i="52"/>
  <c r="T30" i="52"/>
  <c r="S35" i="37"/>
  <c r="S25" i="45"/>
  <c r="C44" i="45"/>
  <c r="T25" i="45"/>
  <c r="S22" i="51"/>
  <c r="N44" i="51"/>
  <c r="T36" i="51"/>
  <c r="P44" i="51"/>
  <c r="F44" i="51"/>
  <c r="T28" i="51"/>
  <c r="J44" i="51"/>
  <c r="T32" i="51"/>
  <c r="O44" i="51"/>
  <c r="T37" i="51"/>
  <c r="H44" i="51"/>
  <c r="T30" i="51"/>
  <c r="M44" i="51"/>
  <c r="T35" i="51"/>
  <c r="I44" i="51"/>
  <c r="T31" i="51"/>
  <c r="L44" i="51"/>
  <c r="T34" i="51"/>
  <c r="C44" i="3"/>
  <c r="T25" i="3"/>
  <c r="S22" i="86"/>
  <c r="O44" i="86"/>
  <c r="T37" i="86"/>
  <c r="N44" i="86"/>
  <c r="T36" i="86"/>
  <c r="D44" i="86"/>
  <c r="T26" i="86"/>
  <c r="K44" i="86"/>
  <c r="T33" i="86"/>
  <c r="G44" i="86"/>
  <c r="T29" i="86"/>
  <c r="P44" i="86"/>
  <c r="L44" i="86"/>
  <c r="T34" i="86"/>
  <c r="H44" i="86"/>
  <c r="T30" i="86"/>
  <c r="J44" i="86"/>
  <c r="T32" i="86"/>
  <c r="M44" i="86"/>
  <c r="T35" i="86"/>
  <c r="I44" i="86"/>
  <c r="T31" i="86"/>
  <c r="F44" i="86"/>
  <c r="T28" i="86"/>
  <c r="S22" i="42"/>
  <c r="N44" i="42"/>
  <c r="T36" i="42"/>
  <c r="O44" i="42"/>
  <c r="T37" i="42"/>
  <c r="P44" i="42"/>
  <c r="K44" i="42"/>
  <c r="T33" i="42"/>
  <c r="L44" i="42"/>
  <c r="T34" i="42"/>
  <c r="D44" i="42"/>
  <c r="T26" i="42"/>
  <c r="M44" i="42"/>
  <c r="T35" i="42"/>
  <c r="H44" i="42"/>
  <c r="T30" i="42"/>
  <c r="G44" i="42"/>
  <c r="T29" i="42"/>
  <c r="F44" i="42"/>
  <c r="T28" i="42"/>
  <c r="I44" i="42"/>
  <c r="T31" i="42"/>
  <c r="E44" i="42"/>
  <c r="T27" i="42"/>
  <c r="S22" i="55"/>
  <c r="M44" i="55"/>
  <c r="T35" i="55"/>
  <c r="P44" i="55"/>
  <c r="N44" i="55"/>
  <c r="T36" i="55"/>
  <c r="O44" i="55"/>
  <c r="T37" i="55"/>
  <c r="G44" i="55"/>
  <c r="T29" i="55"/>
  <c r="E44" i="55"/>
  <c r="T27" i="55"/>
  <c r="F44" i="55"/>
  <c r="T28" i="55"/>
  <c r="L44" i="55"/>
  <c r="T34" i="55"/>
  <c r="K44" i="55"/>
  <c r="T33" i="55"/>
  <c r="I44" i="55"/>
  <c r="T31" i="55"/>
  <c r="H44" i="55"/>
  <c r="T30" i="55"/>
  <c r="J44" i="55"/>
  <c r="T32" i="55"/>
  <c r="C44" i="50"/>
  <c r="T25" i="50"/>
  <c r="N44" i="44"/>
  <c r="T36" i="44"/>
  <c r="I44" i="44"/>
  <c r="T31" i="44"/>
  <c r="G44" i="44"/>
  <c r="T29" i="44"/>
  <c r="H44" i="44"/>
  <c r="T30" i="44"/>
  <c r="N44" i="3"/>
  <c r="T36" i="3"/>
  <c r="I44" i="3"/>
  <c r="T31" i="3"/>
  <c r="P44" i="44"/>
  <c r="G44" i="3"/>
  <c r="T29" i="3"/>
  <c r="N44" i="56"/>
  <c r="T36" i="56"/>
  <c r="L44" i="3"/>
  <c r="T34" i="3"/>
  <c r="P44" i="3"/>
  <c r="E44" i="3"/>
  <c r="T27" i="3"/>
  <c r="O44" i="3"/>
  <c r="T37" i="3"/>
  <c r="H44" i="3"/>
  <c r="T30" i="3"/>
  <c r="F44" i="44"/>
  <c r="T28" i="44"/>
  <c r="O44" i="44"/>
  <c r="T37" i="44"/>
  <c r="K44" i="44"/>
  <c r="T33" i="44"/>
  <c r="S22" i="44"/>
  <c r="M44" i="44"/>
  <c r="T35" i="44"/>
  <c r="D44" i="44"/>
  <c r="T26" i="44"/>
  <c r="E44" i="44"/>
  <c r="T27" i="44"/>
  <c r="J44" i="44"/>
  <c r="T32" i="44"/>
  <c r="L44" i="44"/>
  <c r="T34" i="44"/>
  <c r="J44" i="56"/>
  <c r="T32" i="56"/>
  <c r="K44" i="56"/>
  <c r="T33" i="56"/>
  <c r="P44" i="56"/>
  <c r="M44" i="56"/>
  <c r="T35" i="56"/>
  <c r="K44" i="43"/>
  <c r="T33" i="43"/>
  <c r="O44" i="56"/>
  <c r="T37" i="56"/>
  <c r="F44" i="56"/>
  <c r="T28" i="56"/>
  <c r="M44" i="43"/>
  <c r="T35" i="43"/>
  <c r="H44" i="43"/>
  <c r="T30" i="43"/>
  <c r="P44" i="43"/>
  <c r="J44" i="43"/>
  <c r="T32" i="43"/>
  <c r="O44" i="43"/>
  <c r="T37" i="43"/>
  <c r="L44" i="43"/>
  <c r="T34" i="43"/>
  <c r="N44" i="43"/>
  <c r="T36" i="43"/>
  <c r="F44" i="43"/>
  <c r="T28" i="43"/>
  <c r="I44" i="43"/>
  <c r="T31" i="43"/>
  <c r="S22" i="43"/>
  <c r="E44" i="43"/>
  <c r="T27" i="43"/>
  <c r="D44" i="43"/>
  <c r="T26" i="43"/>
  <c r="G44" i="43"/>
  <c r="T29" i="43"/>
  <c r="G44" i="56"/>
  <c r="T29" i="56"/>
  <c r="S22" i="56"/>
  <c r="H44" i="56"/>
  <c r="T30" i="56"/>
  <c r="E44" i="56"/>
  <c r="T27" i="56"/>
  <c r="L44" i="56"/>
  <c r="T34" i="56"/>
  <c r="I44" i="56"/>
  <c r="T31" i="56"/>
  <c r="D44" i="56"/>
  <c r="T26" i="56"/>
  <c r="C44" i="83"/>
  <c r="T25" i="83"/>
  <c r="J44" i="83"/>
  <c r="T32" i="83"/>
  <c r="M44" i="83"/>
  <c r="T35" i="83"/>
  <c r="O44" i="83"/>
  <c r="T37" i="83"/>
  <c r="D44" i="83"/>
  <c r="T26" i="83"/>
  <c r="N44" i="83"/>
  <c r="T36" i="83"/>
  <c r="K44" i="83"/>
  <c r="T33" i="83"/>
  <c r="E44" i="83"/>
  <c r="T27" i="83"/>
  <c r="P44" i="83"/>
  <c r="G44" i="83"/>
  <c r="T29" i="83"/>
  <c r="L44" i="83"/>
  <c r="T34" i="83"/>
  <c r="F44" i="83"/>
  <c r="T28" i="83"/>
  <c r="I44" i="83"/>
  <c r="T31" i="83"/>
  <c r="S22" i="83"/>
  <c r="H44" i="83"/>
  <c r="T30" i="83"/>
  <c r="S22" i="47"/>
  <c r="N44" i="47"/>
  <c r="T36" i="47"/>
  <c r="P44" i="47"/>
  <c r="O44" i="47"/>
  <c r="T37" i="47"/>
  <c r="M44" i="47"/>
  <c r="T35" i="47"/>
  <c r="F44" i="47"/>
  <c r="T28" i="47"/>
  <c r="H44" i="47"/>
  <c r="T30" i="47"/>
  <c r="K44" i="47"/>
  <c r="T33" i="47"/>
  <c r="D44" i="47"/>
  <c r="T26" i="47"/>
  <c r="J44" i="47"/>
  <c r="T32" i="47"/>
  <c r="I44" i="47"/>
  <c r="T31" i="47"/>
  <c r="E44" i="47"/>
  <c r="T27" i="47"/>
  <c r="L44" i="47"/>
  <c r="T34" i="47"/>
  <c r="G44" i="47"/>
  <c r="T29" i="47"/>
  <c r="S22" i="46"/>
  <c r="P44" i="46"/>
  <c r="N44" i="46"/>
  <c r="T36" i="46"/>
  <c r="M44" i="46"/>
  <c r="T35" i="46"/>
  <c r="O44" i="46"/>
  <c r="T37" i="46"/>
  <c r="K44" i="46"/>
  <c r="T33" i="46"/>
  <c r="E44" i="46"/>
  <c r="T27" i="46"/>
  <c r="H44" i="46"/>
  <c r="T30" i="46"/>
  <c r="I44" i="46"/>
  <c r="T31" i="46"/>
  <c r="L44" i="46"/>
  <c r="T34" i="46"/>
  <c r="D44" i="46"/>
  <c r="T26" i="46"/>
  <c r="G44" i="46"/>
  <c r="T29" i="46"/>
  <c r="J44" i="46"/>
  <c r="T32" i="46"/>
  <c r="F44" i="46"/>
  <c r="T28" i="46"/>
  <c r="S22" i="87"/>
  <c r="N44" i="87"/>
  <c r="T36" i="87"/>
  <c r="M44" i="87"/>
  <c r="T35" i="87"/>
  <c r="O44" i="87"/>
  <c r="T37" i="87"/>
  <c r="P44" i="87"/>
  <c r="E44" i="87"/>
  <c r="T27" i="87"/>
  <c r="J44" i="87"/>
  <c r="T32" i="87"/>
  <c r="I44" i="87"/>
  <c r="T31" i="87"/>
  <c r="G44" i="87"/>
  <c r="T29" i="87"/>
  <c r="K44" i="87"/>
  <c r="T33" i="87"/>
  <c r="F44" i="87"/>
  <c r="T28" i="87"/>
  <c r="H44" i="87"/>
  <c r="T30" i="87"/>
  <c r="L44" i="87"/>
  <c r="T34" i="87"/>
  <c r="D44" i="87"/>
  <c r="T26" i="87"/>
  <c r="S22" i="85"/>
  <c r="N44" i="85"/>
  <c r="T36" i="85"/>
  <c r="O44" i="85"/>
  <c r="T37" i="85"/>
  <c r="P44" i="85"/>
  <c r="J44" i="85"/>
  <c r="T32" i="85"/>
  <c r="L44" i="85"/>
  <c r="T34" i="85"/>
  <c r="H44" i="85"/>
  <c r="T30" i="85"/>
  <c r="G44" i="85"/>
  <c r="T29" i="85"/>
  <c r="E44" i="85"/>
  <c r="T27" i="85"/>
  <c r="K44" i="85"/>
  <c r="T33" i="85"/>
  <c r="M44" i="85"/>
  <c r="T35" i="85"/>
  <c r="D44" i="85"/>
  <c r="T26" i="85"/>
  <c r="F44" i="85"/>
  <c r="T28" i="85"/>
  <c r="I44" i="85"/>
  <c r="T31" i="85"/>
  <c r="S22" i="49"/>
  <c r="O44" i="49"/>
  <c r="T37" i="49"/>
  <c r="P44" i="49"/>
  <c r="N44" i="49"/>
  <c r="T36" i="49"/>
  <c r="H44" i="49"/>
  <c r="T30" i="49"/>
  <c r="G44" i="49"/>
  <c r="T29" i="49"/>
  <c r="L44" i="49"/>
  <c r="T34" i="49"/>
  <c r="M44" i="49"/>
  <c r="T35" i="49"/>
  <c r="F44" i="49"/>
  <c r="T28" i="49"/>
  <c r="D44" i="49"/>
  <c r="T26" i="49"/>
  <c r="J44" i="49"/>
  <c r="T32" i="49"/>
  <c r="K44" i="49"/>
  <c r="T33" i="49"/>
  <c r="I44" i="49"/>
  <c r="T31" i="49"/>
  <c r="E44" i="49"/>
  <c r="T27" i="49"/>
  <c r="S22" i="48"/>
  <c r="M44" i="48"/>
  <c r="T35" i="48"/>
  <c r="J44" i="48"/>
  <c r="T32" i="48"/>
  <c r="O44" i="48"/>
  <c r="T37" i="48"/>
  <c r="F44" i="48"/>
  <c r="T28" i="48"/>
  <c r="N44" i="48"/>
  <c r="T36" i="48"/>
  <c r="P44" i="48"/>
  <c r="L44" i="48"/>
  <c r="T34" i="48"/>
  <c r="K44" i="48"/>
  <c r="T33" i="48"/>
  <c r="I44" i="48"/>
  <c r="T31" i="48"/>
  <c r="H44" i="48"/>
  <c r="T30" i="48"/>
  <c r="G44" i="48"/>
  <c r="T29" i="48"/>
  <c r="E44" i="48"/>
  <c r="T27" i="48"/>
  <c r="D44" i="48"/>
  <c r="T26" i="48"/>
  <c r="S22" i="64"/>
  <c r="O44" i="64"/>
  <c r="T37" i="64"/>
  <c r="P44" i="64"/>
  <c r="N44" i="64"/>
  <c r="T36" i="64"/>
  <c r="K44" i="64"/>
  <c r="T33" i="64"/>
  <c r="G44" i="64"/>
  <c r="T29" i="64"/>
  <c r="M44" i="64"/>
  <c r="T35" i="64"/>
  <c r="J44" i="64"/>
  <c r="T32" i="64"/>
  <c r="L44" i="64"/>
  <c r="T34" i="64"/>
  <c r="D44" i="64"/>
  <c r="T26" i="64"/>
  <c r="F44" i="64"/>
  <c r="T28" i="64"/>
  <c r="E44" i="64"/>
  <c r="T27" i="64"/>
  <c r="H44" i="64"/>
  <c r="T30" i="64"/>
  <c r="I44" i="64"/>
  <c r="T31" i="64"/>
  <c r="S22" i="45"/>
  <c r="J44" i="45"/>
  <c r="T32" i="45"/>
  <c r="N44" i="45"/>
  <c r="T36" i="45"/>
  <c r="O44" i="45"/>
  <c r="T37" i="45"/>
  <c r="P44" i="45"/>
  <c r="H44" i="45"/>
  <c r="T30" i="45"/>
  <c r="L44" i="45"/>
  <c r="T34" i="45"/>
  <c r="I44" i="45"/>
  <c r="T31" i="45"/>
  <c r="F44" i="45"/>
  <c r="T28" i="45"/>
  <c r="M44" i="45"/>
  <c r="T35" i="45"/>
  <c r="E44" i="45"/>
  <c r="T27" i="45"/>
  <c r="G44" i="45"/>
  <c r="T29" i="45"/>
  <c r="K44" i="45"/>
  <c r="T33" i="45"/>
  <c r="D44" i="45"/>
  <c r="T26" i="45"/>
  <c r="C44" i="64"/>
  <c r="T25" i="64"/>
  <c r="B34" i="37"/>
  <c r="B46" i="42"/>
  <c r="S41" i="42"/>
  <c r="S44" i="37"/>
  <c r="S44" i="42"/>
  <c r="B47" i="42"/>
  <c r="S48" i="42"/>
  <c r="B46" i="37"/>
  <c r="B47" i="37"/>
  <c r="S41" i="37"/>
  <c r="S26" i="60"/>
  <c r="H33" i="37"/>
  <c r="S46" i="60"/>
  <c r="S48" i="60"/>
  <c r="S30" i="60"/>
  <c r="S30" i="37"/>
  <c r="H44" i="60"/>
  <c r="T30" i="60"/>
  <c r="C44" i="60"/>
  <c r="T25" i="60"/>
  <c r="S22" i="60"/>
  <c r="N44" i="60"/>
  <c r="T36" i="60"/>
  <c r="M44" i="60"/>
  <c r="T35" i="60"/>
  <c r="F44" i="60"/>
  <c r="T28" i="60"/>
  <c r="J44" i="60"/>
  <c r="T32" i="60"/>
  <c r="L44" i="60"/>
  <c r="T34" i="60"/>
  <c r="D44" i="60"/>
  <c r="T26" i="60"/>
  <c r="I44" i="60"/>
  <c r="T31" i="60"/>
  <c r="K44" i="60"/>
  <c r="T33" i="60"/>
  <c r="G44" i="60"/>
  <c r="T29" i="60"/>
  <c r="P44" i="60"/>
  <c r="O44" i="60"/>
  <c r="T37" i="60"/>
  <c r="E44" i="60"/>
  <c r="T27" i="60"/>
  <c r="D33" i="37"/>
  <c r="S46" i="61"/>
  <c r="S26" i="61"/>
  <c r="D44" i="61"/>
  <c r="T26" i="61"/>
  <c r="S48" i="61"/>
  <c r="S46" i="37"/>
  <c r="S48" i="37"/>
  <c r="C44" i="61"/>
  <c r="T25" i="61"/>
  <c r="N44" i="61"/>
  <c r="T36" i="61"/>
  <c r="J44" i="61"/>
  <c r="T32" i="61"/>
  <c r="L44" i="61"/>
  <c r="T34" i="61"/>
  <c r="O44" i="61"/>
  <c r="T37" i="61"/>
  <c r="K44" i="61"/>
  <c r="T33" i="61"/>
  <c r="S22" i="61"/>
  <c r="F44" i="61"/>
  <c r="T28" i="61"/>
  <c r="P44" i="61"/>
  <c r="M44" i="61"/>
  <c r="T35" i="61"/>
  <c r="H44" i="61"/>
  <c r="T30" i="61"/>
  <c r="I44" i="61"/>
  <c r="T31" i="61"/>
  <c r="E44" i="61"/>
  <c r="T27" i="61"/>
  <c r="G44" i="61"/>
  <c r="T29" i="61"/>
  <c r="S26" i="37"/>
  <c r="S22" i="37"/>
  <c r="P44" i="37"/>
</calcChain>
</file>

<file path=xl/comments1.xml><?xml version="1.0" encoding="utf-8"?>
<comments xmlns="http://schemas.openxmlformats.org/spreadsheetml/2006/main">
  <authors>
    <author>www.statistikdatabasen.scb.se</author>
    <author>Beijer Englund, Ronja</author>
  </authors>
  <commentList>
    <comment ref="A20" authorId="0" shapeId="0">
      <text>
        <r>
          <rPr>
            <sz val="8"/>
            <color rgb="FF000000"/>
            <rFont val="Tahoma"/>
            <family val="2"/>
          </rPr>
          <t xml:space="preserve">1. Elpannornas elanvändning motsvarar ungefär 1.015 x producerad mängd värme (räknat i MWh).
</t>
        </r>
      </text>
    </comment>
    <comment ref="A21" authorId="0" shapeId="0">
      <text>
        <r>
          <rPr>
            <sz val="8"/>
            <color rgb="FF000000"/>
            <rFont val="Tahoma"/>
            <family val="2"/>
          </rPr>
          <t xml:space="preserve">2. Värmepumparnas elanvändning motsvarar ungefär 0.33 x producerad mängd värme (räknat i MWh).
</t>
        </r>
      </text>
    </comment>
    <comment ref="F35" authorId="1" shapeId="0">
      <text>
        <r>
          <rPr>
            <b/>
            <sz val="9"/>
            <color indexed="81"/>
            <rFont val="Tahoma"/>
            <family val="2"/>
          </rPr>
          <t>Beijer Englund, Ronja:</t>
        </r>
        <r>
          <rPr>
            <sz val="9"/>
            <color indexed="81"/>
            <rFont val="Tahoma"/>
            <family val="2"/>
          </rPr>
          <t xml:space="preserve">
Använd fordonsgas (naturgas) enligt SCB</t>
        </r>
      </text>
    </comment>
    <comment ref="I35" authorId="1" shapeId="0">
      <text>
        <r>
          <rPr>
            <b/>
            <sz val="9"/>
            <color indexed="81"/>
            <rFont val="Tahoma"/>
            <family val="2"/>
          </rPr>
          <t>Beijer Englund, Ronja:</t>
        </r>
        <r>
          <rPr>
            <sz val="9"/>
            <color indexed="81"/>
            <rFont val="Tahoma"/>
            <family val="2"/>
          </rPr>
          <t xml:space="preserve">
Använd fordonsgas (biogas) enligt SCB</t>
        </r>
      </text>
    </comment>
    <comment ref="P43" authorId="1" shapeId="0">
      <text>
        <r>
          <rPr>
            <b/>
            <sz val="9"/>
            <color indexed="81"/>
            <rFont val="Tahoma"/>
            <family val="2"/>
          </rPr>
          <t>Beijer Englund, Ronja:</t>
        </r>
        <r>
          <rPr>
            <sz val="9"/>
            <color indexed="81"/>
            <rFont val="Tahoma"/>
            <family val="2"/>
          </rPr>
          <t xml:space="preserve">
Denna summa inkluderar en subtraktion av exporten som går till Blekinge län från Bromölla kommun
</t>
        </r>
      </text>
    </comment>
  </commentList>
</comments>
</file>

<file path=xl/comments10.xml><?xml version="1.0" encoding="utf-8"?>
<comments xmlns="http://schemas.openxmlformats.org/spreadsheetml/2006/main">
  <authors>
    <author>www.statistikdatabasen.scb.se</author>
  </authors>
  <commentList>
    <comment ref="A20" authorId="0" shapeId="0">
      <text>
        <r>
          <rPr>
            <sz val="8"/>
            <color rgb="FF000000"/>
            <rFont val="Tahoma"/>
            <family val="2"/>
          </rPr>
          <t xml:space="preserve">1. Elpannornas elanvändning motsvarar ungefär 1.015 x producerad mängd värme (räknat i MWh).
</t>
        </r>
      </text>
    </comment>
    <comment ref="A21" authorId="0" shapeId="0">
      <text>
        <r>
          <rPr>
            <sz val="8"/>
            <color rgb="FF000000"/>
            <rFont val="Tahoma"/>
            <family val="2"/>
          </rPr>
          <t xml:space="preserve">2. Värmepumparnas elanvändning motsvarar ungefär 0.33 x producerad mängd värme (räknat i MWh).
</t>
        </r>
      </text>
    </comment>
  </commentList>
</comments>
</file>

<file path=xl/comments11.xml><?xml version="1.0" encoding="utf-8"?>
<comments xmlns="http://schemas.openxmlformats.org/spreadsheetml/2006/main">
  <authors>
    <author>www.statistikdatabasen.scb.se</author>
  </authors>
  <commentList>
    <comment ref="A20" authorId="0" shapeId="0">
      <text>
        <r>
          <rPr>
            <sz val="8"/>
            <color rgb="FF000000"/>
            <rFont val="Tahoma"/>
            <family val="2"/>
          </rPr>
          <t xml:space="preserve">1. Elpannornas elanvändning motsvarar ungefär 1.015 x producerad mängd värme (räknat i MWh).
</t>
        </r>
      </text>
    </comment>
    <comment ref="A21" authorId="0" shapeId="0">
      <text>
        <r>
          <rPr>
            <sz val="8"/>
            <color rgb="FF000000"/>
            <rFont val="Tahoma"/>
            <family val="2"/>
          </rPr>
          <t xml:space="preserve">2. Värmepumparnas elanvändning motsvarar ungefär 0.33 x producerad mängd värme (räknat i MWh).
</t>
        </r>
      </text>
    </comment>
  </commentList>
</comments>
</file>

<file path=xl/comments12.xml><?xml version="1.0" encoding="utf-8"?>
<comments xmlns="http://schemas.openxmlformats.org/spreadsheetml/2006/main">
  <authors>
    <author>www.statistikdatabasen.scb.se</author>
  </authors>
  <commentList>
    <comment ref="A20" authorId="0" shapeId="0">
      <text>
        <r>
          <rPr>
            <sz val="8"/>
            <color rgb="FF000000"/>
            <rFont val="Tahoma"/>
            <family val="2"/>
          </rPr>
          <t xml:space="preserve">1. Elpannornas elanvändning motsvarar ungefär 1.015 x producerad mängd värme (räknat i MWh).
</t>
        </r>
      </text>
    </comment>
    <comment ref="A21" authorId="0" shapeId="0">
      <text>
        <r>
          <rPr>
            <sz val="8"/>
            <color rgb="FF000000"/>
            <rFont val="Tahoma"/>
            <family val="2"/>
          </rPr>
          <t xml:space="preserve">2. Värmepumparnas elanvändning motsvarar ungefär 0.33 x producerad mängd värme (räknat i MWh).
</t>
        </r>
      </text>
    </comment>
  </commentList>
</comments>
</file>

<file path=xl/comments13.xml><?xml version="1.0" encoding="utf-8"?>
<comments xmlns="http://schemas.openxmlformats.org/spreadsheetml/2006/main">
  <authors>
    <author>www.statistikdatabasen.scb.se</author>
  </authors>
  <commentList>
    <comment ref="A20" authorId="0" shapeId="0">
      <text>
        <r>
          <rPr>
            <sz val="8"/>
            <color rgb="FF000000"/>
            <rFont val="Tahoma"/>
            <family val="2"/>
          </rPr>
          <t xml:space="preserve">1. Elpannornas elanvändning motsvarar ungefär 1.015 x producerad mängd värme (räknat i MWh).
</t>
        </r>
      </text>
    </comment>
    <comment ref="A21" authorId="0" shapeId="0">
      <text>
        <r>
          <rPr>
            <sz val="8"/>
            <color rgb="FF000000"/>
            <rFont val="Tahoma"/>
            <family val="2"/>
          </rPr>
          <t xml:space="preserve">2. Värmepumparnas elanvändning motsvarar ungefär 0.33 x producerad mängd värme (räknat i MWh).
</t>
        </r>
      </text>
    </comment>
  </commentList>
</comments>
</file>

<file path=xl/comments14.xml><?xml version="1.0" encoding="utf-8"?>
<comments xmlns="http://schemas.openxmlformats.org/spreadsheetml/2006/main">
  <authors>
    <author>www.statistikdatabasen.scb.se</author>
  </authors>
  <commentList>
    <comment ref="A20" authorId="0" shapeId="0">
      <text>
        <r>
          <rPr>
            <sz val="8"/>
            <color rgb="FF000000"/>
            <rFont val="Tahoma"/>
            <family val="2"/>
          </rPr>
          <t xml:space="preserve">1. Elpannornas elanvändning motsvarar ungefär 1.015 x producerad mängd värme (räknat i MWh).
</t>
        </r>
      </text>
    </comment>
    <comment ref="A21" authorId="0" shapeId="0">
      <text>
        <r>
          <rPr>
            <sz val="8"/>
            <color rgb="FF000000"/>
            <rFont val="Tahoma"/>
            <family val="2"/>
          </rPr>
          <t xml:space="preserve">2. Värmepumparnas elanvändning motsvarar ungefär 0.33 x producerad mängd värme (räknat i MWh).
</t>
        </r>
      </text>
    </comment>
  </commentList>
</comments>
</file>

<file path=xl/comments15.xml><?xml version="1.0" encoding="utf-8"?>
<comments xmlns="http://schemas.openxmlformats.org/spreadsheetml/2006/main">
  <authors>
    <author>www.statistikdatabasen.scb.se</author>
  </authors>
  <commentList>
    <comment ref="A20" authorId="0" shapeId="0">
      <text>
        <r>
          <rPr>
            <sz val="8"/>
            <color rgb="FF000000"/>
            <rFont val="Tahoma"/>
            <family val="2"/>
          </rPr>
          <t xml:space="preserve">1. Elpannornas elanvändning motsvarar ungefär 1.015 x producerad mängd värme (räknat i MWh).
</t>
        </r>
      </text>
    </comment>
    <comment ref="A21" authorId="0" shapeId="0">
      <text>
        <r>
          <rPr>
            <sz val="8"/>
            <color rgb="FF000000"/>
            <rFont val="Tahoma"/>
            <family val="2"/>
          </rPr>
          <t xml:space="preserve">2. Värmepumparnas elanvändning motsvarar ungefär 0.33 x producerad mängd värme (räknat i MWh).
</t>
        </r>
      </text>
    </comment>
  </commentList>
</comments>
</file>

<file path=xl/comments16.xml><?xml version="1.0" encoding="utf-8"?>
<comments xmlns="http://schemas.openxmlformats.org/spreadsheetml/2006/main">
  <authors>
    <author>www.statistikdatabasen.scb.se</author>
  </authors>
  <commentList>
    <comment ref="A20" authorId="0" shapeId="0">
      <text>
        <r>
          <rPr>
            <sz val="8"/>
            <color rgb="FF000000"/>
            <rFont val="Tahoma"/>
            <family val="2"/>
          </rPr>
          <t xml:space="preserve">1. Elpannornas elanvändning motsvarar ungefär 1.015 x producerad mängd värme (räknat i MWh).
</t>
        </r>
      </text>
    </comment>
    <comment ref="A21" authorId="0" shapeId="0">
      <text>
        <r>
          <rPr>
            <sz val="8"/>
            <color rgb="FF000000"/>
            <rFont val="Tahoma"/>
            <family val="2"/>
          </rPr>
          <t xml:space="preserve">2. Värmepumparnas elanvändning motsvarar ungefär 0.33 x producerad mängd värme (räknat i MWh).
</t>
        </r>
      </text>
    </comment>
  </commentList>
</comments>
</file>

<file path=xl/comments17.xml><?xml version="1.0" encoding="utf-8"?>
<comments xmlns="http://schemas.openxmlformats.org/spreadsheetml/2006/main">
  <authors>
    <author>www.statistikdatabasen.scb.se</author>
  </authors>
  <commentList>
    <comment ref="A20" authorId="0" shapeId="0">
      <text>
        <r>
          <rPr>
            <sz val="8"/>
            <color rgb="FF000000"/>
            <rFont val="Tahoma"/>
            <family val="2"/>
          </rPr>
          <t xml:space="preserve">1. Elpannornas elanvändning motsvarar ungefär 1.015 x producerad mängd värme (räknat i MWh).
</t>
        </r>
      </text>
    </comment>
    <comment ref="A21" authorId="0" shapeId="0">
      <text>
        <r>
          <rPr>
            <sz val="8"/>
            <color rgb="FF000000"/>
            <rFont val="Tahoma"/>
            <family val="2"/>
          </rPr>
          <t xml:space="preserve">2. Värmepumparnas elanvändning motsvarar ungefär 0.33 x producerad mängd värme (räknat i MWh).
</t>
        </r>
      </text>
    </comment>
  </commentList>
</comments>
</file>

<file path=xl/comments18.xml><?xml version="1.0" encoding="utf-8"?>
<comments xmlns="http://schemas.openxmlformats.org/spreadsheetml/2006/main">
  <authors>
    <author>www.statistikdatabasen.scb.se</author>
  </authors>
  <commentList>
    <comment ref="A20" authorId="0" shapeId="0">
      <text>
        <r>
          <rPr>
            <sz val="8"/>
            <color rgb="FF000000"/>
            <rFont val="Tahoma"/>
            <family val="2"/>
          </rPr>
          <t xml:space="preserve">1. Elpannornas elanvändning motsvarar ungefär 1.015 x producerad mängd värme (räknat i MWh).
</t>
        </r>
      </text>
    </comment>
    <comment ref="A21" authorId="0" shapeId="0">
      <text>
        <r>
          <rPr>
            <sz val="8"/>
            <color rgb="FF000000"/>
            <rFont val="Tahoma"/>
            <family val="2"/>
          </rPr>
          <t xml:space="preserve">2. Värmepumparnas elanvändning motsvarar ungefär 0.33 x producerad mängd värme (räknat i MWh).
</t>
        </r>
      </text>
    </comment>
  </commentList>
</comments>
</file>

<file path=xl/comments19.xml><?xml version="1.0" encoding="utf-8"?>
<comments xmlns="http://schemas.openxmlformats.org/spreadsheetml/2006/main">
  <authors>
    <author>www.statistikdatabasen.scb.se</author>
  </authors>
  <commentList>
    <comment ref="A20" authorId="0" shapeId="0">
      <text>
        <r>
          <rPr>
            <sz val="8"/>
            <color rgb="FF000000"/>
            <rFont val="Tahoma"/>
            <family val="2"/>
          </rPr>
          <t xml:space="preserve">1. Elpannornas elanvändning motsvarar ungefär 1.015 x producerad mängd värme (räknat i MWh).
</t>
        </r>
      </text>
    </comment>
    <comment ref="A21" authorId="0" shapeId="0">
      <text>
        <r>
          <rPr>
            <sz val="8"/>
            <color rgb="FF000000"/>
            <rFont val="Tahoma"/>
            <family val="2"/>
          </rPr>
          <t xml:space="preserve">2. Värmepumparnas elanvändning motsvarar ungefär 0.33 x producerad mängd värme (räknat i MWh).
</t>
        </r>
      </text>
    </comment>
  </commentList>
</comments>
</file>

<file path=xl/comments2.xml><?xml version="1.0" encoding="utf-8"?>
<comments xmlns="http://schemas.openxmlformats.org/spreadsheetml/2006/main">
  <authors>
    <author>www.statistikdatabasen.scb.se</author>
  </authors>
  <commentList>
    <comment ref="A20" authorId="0" shapeId="0">
      <text>
        <r>
          <rPr>
            <sz val="8"/>
            <color rgb="FF000000"/>
            <rFont val="Tahoma"/>
            <family val="2"/>
          </rPr>
          <t xml:space="preserve">1. Elpannornas elanvändning motsvarar ungefär 1.015 x producerad mängd värme (räknat i MWh).
</t>
        </r>
      </text>
    </comment>
    <comment ref="A21" authorId="0" shapeId="0">
      <text>
        <r>
          <rPr>
            <sz val="8"/>
            <color rgb="FF000000"/>
            <rFont val="Tahoma"/>
            <family val="2"/>
          </rPr>
          <t xml:space="preserve">2. Värmepumparnas elanvändning motsvarar ungefär 0.33 x producerad mängd värme (räknat i MWh).
</t>
        </r>
      </text>
    </comment>
  </commentList>
</comments>
</file>

<file path=xl/comments20.xml><?xml version="1.0" encoding="utf-8"?>
<comments xmlns="http://schemas.openxmlformats.org/spreadsheetml/2006/main">
  <authors>
    <author>www.statistikdatabasen.scb.se</author>
  </authors>
  <commentList>
    <comment ref="A20" authorId="0" shapeId="0">
      <text>
        <r>
          <rPr>
            <sz val="8"/>
            <color rgb="FF000000"/>
            <rFont val="Tahoma"/>
            <family val="2"/>
          </rPr>
          <t xml:space="preserve">1. Elpannornas elanvändning motsvarar ungefär 1.015 x producerad mängd värme (räknat i MWh).
</t>
        </r>
      </text>
    </comment>
    <comment ref="A21" authorId="0" shapeId="0">
      <text>
        <r>
          <rPr>
            <sz val="8"/>
            <color rgb="FF000000"/>
            <rFont val="Tahoma"/>
            <family val="2"/>
          </rPr>
          <t xml:space="preserve">2. Värmepumparnas elanvändning motsvarar ungefär 0.33 x producerad mängd värme (räknat i MWh).
</t>
        </r>
      </text>
    </comment>
  </commentList>
</comments>
</file>

<file path=xl/comments21.xml><?xml version="1.0" encoding="utf-8"?>
<comments xmlns="http://schemas.openxmlformats.org/spreadsheetml/2006/main">
  <authors>
    <author>www.statistikdatabasen.scb.se</author>
  </authors>
  <commentList>
    <comment ref="A20" authorId="0" shapeId="0">
      <text>
        <r>
          <rPr>
            <sz val="8"/>
            <color rgb="FF000000"/>
            <rFont val="Tahoma"/>
            <family val="2"/>
          </rPr>
          <t xml:space="preserve">1. Elpannornas elanvändning motsvarar ungefär 1.015 x producerad mängd värme (räknat i MWh).
</t>
        </r>
      </text>
    </comment>
    <comment ref="A21" authorId="0" shapeId="0">
      <text>
        <r>
          <rPr>
            <sz val="8"/>
            <color rgb="FF000000"/>
            <rFont val="Tahoma"/>
            <family val="2"/>
          </rPr>
          <t xml:space="preserve">2. Värmepumparnas elanvändning motsvarar ungefär 0.33 x producerad mängd värme (räknat i MWh).
</t>
        </r>
      </text>
    </comment>
  </commentList>
</comments>
</file>

<file path=xl/comments22.xml><?xml version="1.0" encoding="utf-8"?>
<comments xmlns="http://schemas.openxmlformats.org/spreadsheetml/2006/main">
  <authors>
    <author>www.statistikdatabasen.scb.se</author>
  </authors>
  <commentList>
    <comment ref="A20" authorId="0" shapeId="0">
      <text>
        <r>
          <rPr>
            <sz val="8"/>
            <color rgb="FF000000"/>
            <rFont val="Tahoma"/>
            <family val="2"/>
          </rPr>
          <t xml:space="preserve">1. Elpannornas elanvändning motsvarar ungefär 1.015 x producerad mängd värme (räknat i MWh).
</t>
        </r>
      </text>
    </comment>
    <comment ref="A21" authorId="0" shapeId="0">
      <text>
        <r>
          <rPr>
            <sz val="8"/>
            <color rgb="FF000000"/>
            <rFont val="Tahoma"/>
            <family val="2"/>
          </rPr>
          <t xml:space="preserve">2. Värmepumparnas elanvändning motsvarar ungefär 0.33 x producerad mängd värme (räknat i MWh).
</t>
        </r>
      </text>
    </comment>
  </commentList>
</comments>
</file>

<file path=xl/comments23.xml><?xml version="1.0" encoding="utf-8"?>
<comments xmlns="http://schemas.openxmlformats.org/spreadsheetml/2006/main">
  <authors>
    <author>www.statistikdatabasen.scb.se</author>
  </authors>
  <commentList>
    <comment ref="A20" authorId="0" shapeId="0">
      <text>
        <r>
          <rPr>
            <sz val="8"/>
            <color rgb="FF000000"/>
            <rFont val="Tahoma"/>
            <family val="2"/>
          </rPr>
          <t xml:space="preserve">1. Elpannornas elanvändning motsvarar ungefär 1.015 x producerad mängd värme (räknat i MWh).
</t>
        </r>
      </text>
    </comment>
    <comment ref="A21" authorId="0" shapeId="0">
      <text>
        <r>
          <rPr>
            <sz val="8"/>
            <color rgb="FF000000"/>
            <rFont val="Tahoma"/>
            <family val="2"/>
          </rPr>
          <t xml:space="preserve">2. Värmepumparnas elanvändning motsvarar ungefär 0.33 x producerad mängd värme (räknat i MWh).
</t>
        </r>
      </text>
    </comment>
  </commentList>
</comments>
</file>

<file path=xl/comments24.xml><?xml version="1.0" encoding="utf-8"?>
<comments xmlns="http://schemas.openxmlformats.org/spreadsheetml/2006/main">
  <authors>
    <author>www.statistikdatabasen.scb.se</author>
  </authors>
  <commentList>
    <comment ref="A20" authorId="0" shapeId="0">
      <text>
        <r>
          <rPr>
            <sz val="8"/>
            <color rgb="FF000000"/>
            <rFont val="Tahoma"/>
            <family val="2"/>
          </rPr>
          <t xml:space="preserve">1. Elpannornas elanvändning motsvarar ungefär 1.015 x producerad mängd värme (räknat i MWh).
</t>
        </r>
      </text>
    </comment>
    <comment ref="A21" authorId="0" shapeId="0">
      <text>
        <r>
          <rPr>
            <sz val="8"/>
            <color rgb="FF000000"/>
            <rFont val="Tahoma"/>
            <family val="2"/>
          </rPr>
          <t xml:space="preserve">2. Värmepumparnas elanvändning motsvarar ungefär 0.33 x producerad mängd värme (räknat i MWh).
</t>
        </r>
      </text>
    </comment>
  </commentList>
</comments>
</file>

<file path=xl/comments25.xml><?xml version="1.0" encoding="utf-8"?>
<comments xmlns="http://schemas.openxmlformats.org/spreadsheetml/2006/main">
  <authors>
    <author>www.statistikdatabasen.scb.se</author>
  </authors>
  <commentList>
    <comment ref="A20" authorId="0" shapeId="0">
      <text>
        <r>
          <rPr>
            <sz val="8"/>
            <color rgb="FF000000"/>
            <rFont val="Tahoma"/>
            <family val="2"/>
          </rPr>
          <t xml:space="preserve">1. Elpannornas elanvändning motsvarar ungefär 1.015 x producerad mängd värme (räknat i MWh).
</t>
        </r>
      </text>
    </comment>
    <comment ref="A21" authorId="0" shapeId="0">
      <text>
        <r>
          <rPr>
            <sz val="8"/>
            <color rgb="FF000000"/>
            <rFont val="Tahoma"/>
            <family val="2"/>
          </rPr>
          <t xml:space="preserve">2. Värmepumparnas elanvändning motsvarar ungefär 0.33 x producerad mängd värme (räknat i MWh).
</t>
        </r>
      </text>
    </comment>
  </commentList>
</comments>
</file>

<file path=xl/comments26.xml><?xml version="1.0" encoding="utf-8"?>
<comments xmlns="http://schemas.openxmlformats.org/spreadsheetml/2006/main">
  <authors>
    <author>www.statistikdatabasen.scb.se</author>
  </authors>
  <commentList>
    <comment ref="A20" authorId="0" shapeId="0">
      <text>
        <r>
          <rPr>
            <sz val="8"/>
            <color rgb="FF000000"/>
            <rFont val="Tahoma"/>
            <family val="2"/>
          </rPr>
          <t xml:space="preserve">1. Elpannornas elanvändning motsvarar ungefär 1.015 x producerad mängd värme (räknat i MWh).
</t>
        </r>
      </text>
    </comment>
    <comment ref="A21" authorId="0" shapeId="0">
      <text>
        <r>
          <rPr>
            <sz val="8"/>
            <color rgb="FF000000"/>
            <rFont val="Tahoma"/>
            <family val="2"/>
          </rPr>
          <t xml:space="preserve">2. Värmepumparnas elanvändning motsvarar ungefär 0.33 x producerad mängd värme (räknat i MWh).
</t>
        </r>
      </text>
    </comment>
  </commentList>
</comments>
</file>

<file path=xl/comments27.xml><?xml version="1.0" encoding="utf-8"?>
<comments xmlns="http://schemas.openxmlformats.org/spreadsheetml/2006/main">
  <authors>
    <author>www.statistikdatabasen.scb.se</author>
  </authors>
  <commentList>
    <comment ref="A20" authorId="0" shapeId="0">
      <text>
        <r>
          <rPr>
            <sz val="8"/>
            <color rgb="FF000000"/>
            <rFont val="Tahoma"/>
            <family val="2"/>
          </rPr>
          <t xml:space="preserve">1. Elpannornas elanvändning motsvarar ungefär 1.015 x producerad mängd värme (räknat i MWh).
</t>
        </r>
      </text>
    </comment>
    <comment ref="A21" authorId="0" shapeId="0">
      <text>
        <r>
          <rPr>
            <sz val="8"/>
            <color rgb="FF000000"/>
            <rFont val="Tahoma"/>
            <family val="2"/>
          </rPr>
          <t xml:space="preserve">2. Värmepumparnas elanvändning motsvarar ungefär 0.33 x producerad mängd värme (räknat i MWh).
</t>
        </r>
      </text>
    </comment>
  </commentList>
</comments>
</file>

<file path=xl/comments28.xml><?xml version="1.0" encoding="utf-8"?>
<comments xmlns="http://schemas.openxmlformats.org/spreadsheetml/2006/main">
  <authors>
    <author>www.statistikdatabasen.scb.se</author>
  </authors>
  <commentList>
    <comment ref="A20" authorId="0" shapeId="0">
      <text>
        <r>
          <rPr>
            <sz val="8"/>
            <color rgb="FF000000"/>
            <rFont val="Tahoma"/>
            <family val="2"/>
          </rPr>
          <t xml:space="preserve">1. Elpannornas elanvändning motsvarar ungefär 1.015 x producerad mängd värme (räknat i MWh).
</t>
        </r>
      </text>
    </comment>
    <comment ref="A21" authorId="0" shapeId="0">
      <text>
        <r>
          <rPr>
            <sz val="8"/>
            <color rgb="FF000000"/>
            <rFont val="Tahoma"/>
            <family val="2"/>
          </rPr>
          <t xml:space="preserve">2. Värmepumparnas elanvändning motsvarar ungefär 0.33 x producerad mängd värme (räknat i MWh).
</t>
        </r>
      </text>
    </comment>
  </commentList>
</comments>
</file>

<file path=xl/comments29.xml><?xml version="1.0" encoding="utf-8"?>
<comments xmlns="http://schemas.openxmlformats.org/spreadsheetml/2006/main">
  <authors>
    <author>www.statistikdatabasen.scb.se</author>
  </authors>
  <commentList>
    <comment ref="A20" authorId="0" shapeId="0">
      <text>
        <r>
          <rPr>
            <sz val="8"/>
            <color rgb="FF000000"/>
            <rFont val="Tahoma"/>
            <family val="2"/>
          </rPr>
          <t xml:space="preserve">1. Elpannornas elanvändning motsvarar ungefär 1.015 x producerad mängd värme (räknat i MWh).
</t>
        </r>
      </text>
    </comment>
    <comment ref="A21" authorId="0" shapeId="0">
      <text>
        <r>
          <rPr>
            <sz val="8"/>
            <color rgb="FF000000"/>
            <rFont val="Tahoma"/>
            <family val="2"/>
          </rPr>
          <t xml:space="preserve">2. Värmepumparnas elanvändning motsvarar ungefär 0.33 x producerad mängd värme (räknat i MWh).
</t>
        </r>
      </text>
    </comment>
  </commentList>
</comments>
</file>

<file path=xl/comments3.xml><?xml version="1.0" encoding="utf-8"?>
<comments xmlns="http://schemas.openxmlformats.org/spreadsheetml/2006/main">
  <authors>
    <author>www.statistikdatabasen.scb.se</author>
  </authors>
  <commentList>
    <comment ref="A20" authorId="0" shapeId="0">
      <text>
        <r>
          <rPr>
            <sz val="8"/>
            <color rgb="FF000000"/>
            <rFont val="Tahoma"/>
            <family val="2"/>
          </rPr>
          <t xml:space="preserve">1. Elpannornas elanvändning motsvarar ungefär 1.015 x producerad mängd värme (räknat i MWh).
</t>
        </r>
      </text>
    </comment>
    <comment ref="A21" authorId="0" shapeId="0">
      <text>
        <r>
          <rPr>
            <sz val="8"/>
            <color rgb="FF000000"/>
            <rFont val="Tahoma"/>
            <family val="2"/>
          </rPr>
          <t xml:space="preserve">2. Värmepumparnas elanvändning motsvarar ungefär 0.33 x producerad mängd värme (räknat i MWh).
</t>
        </r>
      </text>
    </comment>
  </commentList>
</comments>
</file>

<file path=xl/comments30.xml><?xml version="1.0" encoding="utf-8"?>
<comments xmlns="http://schemas.openxmlformats.org/spreadsheetml/2006/main">
  <authors>
    <author>www.statistikdatabasen.scb.se</author>
  </authors>
  <commentList>
    <comment ref="A20" authorId="0" shapeId="0">
      <text>
        <r>
          <rPr>
            <sz val="8"/>
            <color rgb="FF000000"/>
            <rFont val="Tahoma"/>
            <family val="2"/>
          </rPr>
          <t xml:space="preserve">1. Elpannornas elanvändning motsvarar ungefär 1.015 x producerad mängd värme (räknat i MWh).
</t>
        </r>
      </text>
    </comment>
    <comment ref="A21" authorId="0" shapeId="0">
      <text>
        <r>
          <rPr>
            <sz val="8"/>
            <color rgb="FF000000"/>
            <rFont val="Tahoma"/>
            <family val="2"/>
          </rPr>
          <t xml:space="preserve">2. Värmepumparnas elanvändning motsvarar ungefär 0.33 x producerad mängd värme (räknat i MWh).
</t>
        </r>
      </text>
    </comment>
  </commentList>
</comments>
</file>

<file path=xl/comments31.xml><?xml version="1.0" encoding="utf-8"?>
<comments xmlns="http://schemas.openxmlformats.org/spreadsheetml/2006/main">
  <authors>
    <author>www.statistikdatabasen.scb.se</author>
  </authors>
  <commentList>
    <comment ref="A20" authorId="0" shapeId="0">
      <text>
        <r>
          <rPr>
            <sz val="8"/>
            <color rgb="FF000000"/>
            <rFont val="Tahoma"/>
            <family val="2"/>
          </rPr>
          <t xml:space="preserve">1. Elpannornas elanvändning motsvarar ungefär 1.015 x producerad mängd värme (räknat i MWh).
</t>
        </r>
      </text>
    </comment>
    <comment ref="A21" authorId="0" shapeId="0">
      <text>
        <r>
          <rPr>
            <sz val="8"/>
            <color rgb="FF000000"/>
            <rFont val="Tahoma"/>
            <family val="2"/>
          </rPr>
          <t xml:space="preserve">2. Värmepumparnas elanvändning motsvarar ungefär 0.33 x producerad mängd värme (räknat i MWh).
</t>
        </r>
      </text>
    </comment>
  </commentList>
</comments>
</file>

<file path=xl/comments32.xml><?xml version="1.0" encoding="utf-8"?>
<comments xmlns="http://schemas.openxmlformats.org/spreadsheetml/2006/main">
  <authors>
    <author>www.statistikdatabasen.scb.se</author>
  </authors>
  <commentList>
    <comment ref="A20" authorId="0" shapeId="0">
      <text>
        <r>
          <rPr>
            <sz val="8"/>
            <color rgb="FF000000"/>
            <rFont val="Tahoma"/>
            <family val="2"/>
          </rPr>
          <t xml:space="preserve">1. Elpannornas elanvändning motsvarar ungefär 1.015 x producerad mängd värme (räknat i MWh).
</t>
        </r>
      </text>
    </comment>
    <comment ref="A21" authorId="0" shapeId="0">
      <text>
        <r>
          <rPr>
            <sz val="8"/>
            <color rgb="FF000000"/>
            <rFont val="Tahoma"/>
            <family val="2"/>
          </rPr>
          <t xml:space="preserve">2. Värmepumparnas elanvändning motsvarar ungefär 0.33 x producerad mängd värme (räknat i MWh).
</t>
        </r>
      </text>
    </comment>
  </commentList>
</comments>
</file>

<file path=xl/comments33.xml><?xml version="1.0" encoding="utf-8"?>
<comments xmlns="http://schemas.openxmlformats.org/spreadsheetml/2006/main">
  <authors>
    <author>www.statistikdatabasen.scb.se</author>
  </authors>
  <commentList>
    <comment ref="A20" authorId="0" shapeId="0">
      <text>
        <r>
          <rPr>
            <sz val="8"/>
            <color rgb="FF000000"/>
            <rFont val="Tahoma"/>
            <family val="2"/>
          </rPr>
          <t xml:space="preserve">1. Elpannornas elanvändning motsvarar ungefär 1.015 x producerad mängd värme (räknat i MWh).
</t>
        </r>
      </text>
    </comment>
    <comment ref="A21" authorId="0" shapeId="0">
      <text>
        <r>
          <rPr>
            <sz val="8"/>
            <color rgb="FF000000"/>
            <rFont val="Tahoma"/>
            <family val="2"/>
          </rPr>
          <t xml:space="preserve">2. Värmepumparnas elanvändning motsvarar ungefär 0.33 x producerad mängd värme (räknat i MWh).
</t>
        </r>
      </text>
    </comment>
  </commentList>
</comments>
</file>

<file path=xl/comments34.xml><?xml version="1.0" encoding="utf-8"?>
<comments xmlns="http://schemas.openxmlformats.org/spreadsheetml/2006/main">
  <authors>
    <author>www.statistikdatabasen.scb.se</author>
  </authors>
  <commentList>
    <comment ref="A20" authorId="0" shapeId="0">
      <text>
        <r>
          <rPr>
            <sz val="8"/>
            <color rgb="FF000000"/>
            <rFont val="Tahoma"/>
            <family val="2"/>
          </rPr>
          <t xml:space="preserve">1. Elpannornas elanvändning motsvarar ungefär 1.015 x producerad mängd värme (räknat i MWh).
</t>
        </r>
      </text>
    </comment>
    <comment ref="A21" authorId="0" shapeId="0">
      <text>
        <r>
          <rPr>
            <sz val="8"/>
            <color rgb="FF000000"/>
            <rFont val="Tahoma"/>
            <family val="2"/>
          </rPr>
          <t xml:space="preserve">2. Värmepumparnas elanvändning motsvarar ungefär 0.33 x producerad mängd värme (räknat i MWh).
</t>
        </r>
      </text>
    </comment>
  </commentList>
</comments>
</file>

<file path=xl/comments4.xml><?xml version="1.0" encoding="utf-8"?>
<comments xmlns="http://schemas.openxmlformats.org/spreadsheetml/2006/main">
  <authors>
    <author>www.statistikdatabasen.scb.se</author>
  </authors>
  <commentList>
    <comment ref="A20" authorId="0" shapeId="0">
      <text>
        <r>
          <rPr>
            <sz val="8"/>
            <color rgb="FF000000"/>
            <rFont val="Tahoma"/>
            <family val="2"/>
          </rPr>
          <t xml:space="preserve">1. Elpannornas elanvändning motsvarar ungefär 1.015 x producerad mängd värme (räknat i MWh).
</t>
        </r>
      </text>
    </comment>
    <comment ref="A21" authorId="0" shapeId="0">
      <text>
        <r>
          <rPr>
            <sz val="8"/>
            <color rgb="FF000000"/>
            <rFont val="Tahoma"/>
            <family val="2"/>
          </rPr>
          <t xml:space="preserve">2. Värmepumparnas elanvändning motsvarar ungefär 0.33 x producerad mängd värme (räknat i MWh).
</t>
        </r>
      </text>
    </comment>
  </commentList>
</comments>
</file>

<file path=xl/comments5.xml><?xml version="1.0" encoding="utf-8"?>
<comments xmlns="http://schemas.openxmlformats.org/spreadsheetml/2006/main">
  <authors>
    <author>www.statistikdatabasen.scb.se</author>
  </authors>
  <commentList>
    <comment ref="A20" authorId="0" shapeId="0">
      <text>
        <r>
          <rPr>
            <sz val="8"/>
            <color rgb="FF000000"/>
            <rFont val="Tahoma"/>
            <family val="2"/>
          </rPr>
          <t xml:space="preserve">1. Elpannornas elanvändning motsvarar ungefär 1.015 x producerad mängd värme (räknat i MWh).
</t>
        </r>
      </text>
    </comment>
    <comment ref="A21" authorId="0" shapeId="0">
      <text>
        <r>
          <rPr>
            <sz val="8"/>
            <color rgb="FF000000"/>
            <rFont val="Tahoma"/>
            <family val="2"/>
          </rPr>
          <t xml:space="preserve">2. Värmepumparnas elanvändning motsvarar ungefär 0.33 x producerad mängd värme (räknat i MWh).
</t>
        </r>
      </text>
    </comment>
  </commentList>
</comments>
</file>

<file path=xl/comments6.xml><?xml version="1.0" encoding="utf-8"?>
<comments xmlns="http://schemas.openxmlformats.org/spreadsheetml/2006/main">
  <authors>
    <author>www.statistikdatabasen.scb.se</author>
  </authors>
  <commentList>
    <comment ref="A20" authorId="0" shapeId="0">
      <text>
        <r>
          <rPr>
            <sz val="8"/>
            <color rgb="FF000000"/>
            <rFont val="Tahoma"/>
            <family val="2"/>
          </rPr>
          <t xml:space="preserve">1. Elpannornas elanvändning motsvarar ungefär 1.015 x producerad mängd värme (räknat i MWh).
</t>
        </r>
      </text>
    </comment>
    <comment ref="A21" authorId="0" shapeId="0">
      <text>
        <r>
          <rPr>
            <sz val="8"/>
            <color rgb="FF000000"/>
            <rFont val="Tahoma"/>
            <family val="2"/>
          </rPr>
          <t xml:space="preserve">2. Värmepumparnas elanvändning motsvarar ungefär 0.33 x producerad mängd värme (räknat i MWh).
</t>
        </r>
      </text>
    </comment>
  </commentList>
</comments>
</file>

<file path=xl/comments7.xml><?xml version="1.0" encoding="utf-8"?>
<comments xmlns="http://schemas.openxmlformats.org/spreadsheetml/2006/main">
  <authors>
    <author>www.statistikdatabasen.scb.se</author>
  </authors>
  <commentList>
    <comment ref="A20" authorId="0" shapeId="0">
      <text>
        <r>
          <rPr>
            <sz val="8"/>
            <color rgb="FF000000"/>
            <rFont val="Tahoma"/>
            <family val="2"/>
          </rPr>
          <t xml:space="preserve">1. Elpannornas elanvändning motsvarar ungefär 1.015 x producerad mängd värme (räknat i MWh).
</t>
        </r>
      </text>
    </comment>
    <comment ref="A21" authorId="0" shapeId="0">
      <text>
        <r>
          <rPr>
            <sz val="8"/>
            <color rgb="FF000000"/>
            <rFont val="Tahoma"/>
            <family val="2"/>
          </rPr>
          <t xml:space="preserve">Enligt SCB: 2. Värmepumparnas elanvändning motsvarar ungefär 0.33 x producerad mängd värme (räknat i MWh).
El till värmepumpar i Helsingborg har kompletterats med uppgift från Jan-Olof Bergman, Öresundskraft
</t>
        </r>
      </text>
    </comment>
  </commentList>
</comments>
</file>

<file path=xl/comments8.xml><?xml version="1.0" encoding="utf-8"?>
<comments xmlns="http://schemas.openxmlformats.org/spreadsheetml/2006/main">
  <authors>
    <author>www.statistikdatabasen.scb.se</author>
  </authors>
  <commentList>
    <comment ref="A20" authorId="0" shapeId="0">
      <text>
        <r>
          <rPr>
            <sz val="8"/>
            <color rgb="FF000000"/>
            <rFont val="Tahoma"/>
            <family val="2"/>
          </rPr>
          <t xml:space="preserve">1. Elpannornas elanvändning motsvarar ungefär 1.015 x producerad mängd värme (räknat i MWh).
</t>
        </r>
      </text>
    </comment>
    <comment ref="A21" authorId="0" shapeId="0">
      <text>
        <r>
          <rPr>
            <sz val="8"/>
            <color rgb="FF000000"/>
            <rFont val="Tahoma"/>
            <family val="2"/>
          </rPr>
          <t xml:space="preserve">2. Värmepumparnas elanvändning motsvarar ungefär 0.33 x producerad mängd värme (räknat i MWh).
</t>
        </r>
      </text>
    </comment>
  </commentList>
</comments>
</file>

<file path=xl/comments9.xml><?xml version="1.0" encoding="utf-8"?>
<comments xmlns="http://schemas.openxmlformats.org/spreadsheetml/2006/main">
  <authors>
    <author>www.statistikdatabasen.scb.se</author>
  </authors>
  <commentList>
    <comment ref="A20" authorId="0" shapeId="0">
      <text>
        <r>
          <rPr>
            <sz val="8"/>
            <color rgb="FF000000"/>
            <rFont val="Tahoma"/>
            <family val="2"/>
          </rPr>
          <t xml:space="preserve">1. Elpannornas elanvändning motsvarar ungefär 1.015 x producerad mängd värme (räknat i MWh).
</t>
        </r>
      </text>
    </comment>
    <comment ref="A21" authorId="0" shapeId="0">
      <text>
        <r>
          <rPr>
            <sz val="8"/>
            <color rgb="FF000000"/>
            <rFont val="Tahoma"/>
            <family val="2"/>
          </rPr>
          <t xml:space="preserve">2. Värmepumparnas elanvändning motsvarar ungefär 0.33 x producerad mängd värme (räknat i MWh).
</t>
        </r>
      </text>
    </comment>
  </commentList>
</comments>
</file>

<file path=xl/sharedStrings.xml><?xml version="1.0" encoding="utf-8"?>
<sst xmlns="http://schemas.openxmlformats.org/spreadsheetml/2006/main" count="3736" uniqueCount="126">
  <si>
    <t>Elproduktion och bränsleanvändning (MWh) efter tid, region, produktionssätt och bränsletyp</t>
  </si>
  <si>
    <t>Elproduktion</t>
  </si>
  <si>
    <t>Kol och koks</t>
  </si>
  <si>
    <t>Gasol/naturgas</t>
  </si>
  <si>
    <t>Avlutar</t>
  </si>
  <si>
    <t>Biogas</t>
  </si>
  <si>
    <t>Torv</t>
  </si>
  <si>
    <t>Avfall</t>
  </si>
  <si>
    <t>El</t>
  </si>
  <si>
    <t>Summa produktionssätt</t>
  </si>
  <si>
    <t>kraftvärmeverk + industriellt mottryck</t>
  </si>
  <si>
    <t>övrig värmekraft (kärnkraft, kondenskraft o.dyl.)</t>
  </si>
  <si>
    <t>vattenkraft</t>
  </si>
  <si>
    <t>vindkraft</t>
  </si>
  <si>
    <t>summa bränsletyp</t>
  </si>
  <si>
    <t>Fjärrvärmeproduktion och bränsleanvändning (MWh) efter tid, region, produktionssätt och bränsletyp</t>
  </si>
  <si>
    <t>Fjärrvärmeproduktion</t>
  </si>
  <si>
    <t>Bioolja</t>
  </si>
  <si>
    <t>kraftvärmeverk</t>
  </si>
  <si>
    <t>fristående värmeverk</t>
  </si>
  <si>
    <t>elpannor (1)</t>
  </si>
  <si>
    <t>värmepumpar (2)</t>
  </si>
  <si>
    <t>spillvärme</t>
  </si>
  <si>
    <t>rökgaskondens</t>
  </si>
  <si>
    <t>Total energitillörsel</t>
  </si>
  <si>
    <t>GWh</t>
  </si>
  <si>
    <t>Procent</t>
  </si>
  <si>
    <t>Slutanvändning (MWh) efter tid, region, förbrukarkategori och bränsletyp</t>
  </si>
  <si>
    <t>Biodrivmedel</t>
  </si>
  <si>
    <t>Summa förbrukarkategori</t>
  </si>
  <si>
    <t>slutanv. jordbruk,skogsbruk,fiske</t>
  </si>
  <si>
    <t>Jord, skog</t>
  </si>
  <si>
    <t>Oljeprodukter</t>
  </si>
  <si>
    <t>slutanv. industri, byggverks.</t>
  </si>
  <si>
    <t>slutanv. offentlig verksamhet</t>
  </si>
  <si>
    <t>slutanv. transporter</t>
  </si>
  <si>
    <t>slutanv. övriga tjänster</t>
  </si>
  <si>
    <t>slutanv. småhus</t>
  </si>
  <si>
    <t>slutanv. flerbostadshus</t>
  </si>
  <si>
    <t>slutanv. fritidshus</t>
  </si>
  <si>
    <t>Distributionsförluster</t>
  </si>
  <si>
    <t>Hushåll</t>
  </si>
  <si>
    <t>Övriga tjänster</t>
  </si>
  <si>
    <t>Slutanvändning hushåll</t>
  </si>
  <si>
    <t>Offentlig verks</t>
  </si>
  <si>
    <t>Total energitillförsel</t>
  </si>
  <si>
    <t>Andel av total tillförsel i procent</t>
  </si>
  <si>
    <t>Industri</t>
  </si>
  <si>
    <t>Transporter</t>
  </si>
  <si>
    <t>Distributionsförluster el och fjärrvärme</t>
  </si>
  <si>
    <t>Total slutlig anv.</t>
  </si>
  <si>
    <t>Förluster i %</t>
  </si>
  <si>
    <t>Biobränslen</t>
  </si>
  <si>
    <t>Solceller</t>
  </si>
  <si>
    <t>Fjärrvärme mellan kommuner</t>
  </si>
  <si>
    <t>Importkommuner</t>
  </si>
  <si>
    <t>Mängd MWh</t>
  </si>
  <si>
    <t>Exportkommuner</t>
  </si>
  <si>
    <t>elproduktion</t>
  </si>
  <si>
    <t>flytande (icke förnybara)</t>
  </si>
  <si>
    <t>Kategorier enligt KRE</t>
  </si>
  <si>
    <t>gas (icke förnybara)</t>
  </si>
  <si>
    <t>gas (förnybara)</t>
  </si>
  <si>
    <t>fjärrvärmeproduktion</t>
  </si>
  <si>
    <t>el</t>
  </si>
  <si>
    <t xml:space="preserve">fjärrvärme </t>
  </si>
  <si>
    <t>summa produktionssätt</t>
  </si>
  <si>
    <t>summa förbrukarkategori</t>
  </si>
  <si>
    <t>Övrigt</t>
  </si>
  <si>
    <t>fast (förnybara)</t>
  </si>
  <si>
    <t xml:space="preserve">Fjärrvärme </t>
  </si>
  <si>
    <t>RT-flis</t>
  </si>
  <si>
    <t>Skåne län</t>
  </si>
  <si>
    <t>Industriellt mottryck</t>
  </si>
  <si>
    <t>1260 Bjuv</t>
  </si>
  <si>
    <t>1272 Bromölla</t>
  </si>
  <si>
    <t>1231 Burlöv</t>
  </si>
  <si>
    <t>1278 Båstad</t>
  </si>
  <si>
    <t>1285 Eslöv</t>
  </si>
  <si>
    <t>1283 Helsingborg</t>
  </si>
  <si>
    <t>1293 Hässleholm</t>
  </si>
  <si>
    <t>1284 Höganäs</t>
  </si>
  <si>
    <t>1266 Hörby</t>
  </si>
  <si>
    <t>1267 Höör</t>
  </si>
  <si>
    <t>1276 Klippan</t>
  </si>
  <si>
    <t>1290 Kristianstad</t>
  </si>
  <si>
    <t>1261 Kävlinge</t>
  </si>
  <si>
    <t>1282 Landskrona</t>
  </si>
  <si>
    <t>1262 Lomma</t>
  </si>
  <si>
    <t>1281 Lund</t>
  </si>
  <si>
    <t>1280 Malmö</t>
  </si>
  <si>
    <t>1273 Osby</t>
  </si>
  <si>
    <t>1275 Perstorp</t>
  </si>
  <si>
    <t>1291 Simrishamn</t>
  </si>
  <si>
    <t>1265 Sjöbo</t>
  </si>
  <si>
    <t>1264 Skurup</t>
  </si>
  <si>
    <t>1230 Staffanstorp</t>
  </si>
  <si>
    <t>1214 Svalö</t>
  </si>
  <si>
    <t>1263 Svedala</t>
  </si>
  <si>
    <t>1270 Tomelilla</t>
  </si>
  <si>
    <t>1287 Trelleborg</t>
  </si>
  <si>
    <t>1233 Vellinge</t>
  </si>
  <si>
    <t>1286 Ystad</t>
  </si>
  <si>
    <t>1277 Åstorp</t>
  </si>
  <si>
    <t>1292 Ängelholm</t>
  </si>
  <si>
    <t>1257 Örkelljunga</t>
  </si>
  <si>
    <t>1256 Östra Göinge</t>
  </si>
  <si>
    <t>flytande (förnybara)</t>
  </si>
  <si>
    <t>Export</t>
  </si>
  <si>
    <t>Import</t>
  </si>
  <si>
    <t>Lund</t>
  </si>
  <si>
    <t>Kraftvärme</t>
  </si>
  <si>
    <t xml:space="preserve">Datum för inhämtande av statistik från SCB: </t>
  </si>
  <si>
    <t xml:space="preserve">Datum för leverans av Energibalans: </t>
  </si>
  <si>
    <t xml:space="preserve">Kontaktperson WSP: </t>
  </si>
  <si>
    <t>Ronja Beijer Englund, Cristofer Kindgren och Pontus Halldin</t>
  </si>
  <si>
    <t xml:space="preserve">E-post: </t>
  </si>
  <si>
    <t>ronja.englund@wsp.com</t>
  </si>
  <si>
    <t xml:space="preserve">Kontaktperson Länsstyrelsen: </t>
  </si>
  <si>
    <r>
      <rPr>
        <b/>
        <sz val="11"/>
        <color theme="1"/>
        <rFont val="Calibri  "/>
      </rPr>
      <t>Kort beskrivning av uppdraget</t>
    </r>
    <r>
      <rPr>
        <sz val="11"/>
        <color theme="1"/>
        <rFont val="Calibri  "/>
      </rPr>
      <t xml:space="preserve">
WSP Sverige AB har på uppdrag av Länsstyrelsernas energi- och klimatsamordning (LEKS) genom Länsstyrelsen Dalarna tagit fram energibalanser för samtliga kommuner i länet och för länet som helhet. Denna excelfil är energibalansen för både län och kommuner. Till denna excelfil finns även en förklarande rapport (för rapport kontakta länsstyrelsen), samt ett Sankey-diagram (följ länk nedan). Huvudsaklig uppgiftskälla för energibalanserna är SCB:s databas för kommunal och regional energistatistik (KRE), tagen från SCB:s hemsida i juni 2019. Energibalanserna som redovisas gäller år 2017, vilket var det senaste år då uppgifter hos SCB fanns tillgängligt. Den metodik som använts följer alla ska-krav i upphandlingens metodikbeskrivning (se vidare detaljer i länk nedan).</t>
    </r>
  </si>
  <si>
    <r>
      <rPr>
        <b/>
        <sz val="11"/>
        <color theme="1"/>
        <rFont val="Calibri"/>
        <family val="2"/>
        <scheme val="minor"/>
      </rPr>
      <t xml:space="preserve">Hur ska man läsa energibalansen?
</t>
    </r>
    <r>
      <rPr>
        <sz val="12"/>
        <color theme="1"/>
        <rFont val="Calibri"/>
        <family val="2"/>
        <scheme val="minor"/>
      </rPr>
      <t xml:space="preserve">I Excefilen finns en energibalans (flik) per kommun i länet, samt en summerande flik för totalt i länet. Energibalansen för länet utgör summan av kommunernas energibalanser, med undantag för om tillägg gjorts av data som endast finns på länsnivå.
Varje energibalans är uppdelad i tre delar: 1) Elproduktion, 2) Fjärrvärmeproduktion och 3) Slutanvändning. En Samtliga värden anges i MWh. Kort orientering för respektive del:
</t>
    </r>
    <r>
      <rPr>
        <u/>
        <sz val="11"/>
        <color theme="1"/>
        <rFont val="Calibri"/>
        <family val="2"/>
        <scheme val="minor"/>
      </rPr>
      <t>1) Elproduktion</t>
    </r>
    <r>
      <rPr>
        <sz val="12"/>
        <color theme="1"/>
        <rFont val="Calibri"/>
        <family val="2"/>
        <scheme val="minor"/>
      </rPr>
      <t xml:space="preserve">
Kolumn C är mängden producerad el fördelat på olika produktionssätt (rad 5-10). Kolumn D-O är bränslen som åtgår för eventuell elproduktion genom industriellt mottryck (om bränslen här är noll inkluderas dessa bränslen under industrins slutanvändning). Bränslen för elproduktion i kraftvärmeverk inkluderas i del 2.
</t>
    </r>
    <r>
      <rPr>
        <u/>
        <sz val="11"/>
        <color theme="1"/>
        <rFont val="Calibri"/>
        <family val="2"/>
        <scheme val="minor"/>
      </rPr>
      <t xml:space="preserve">
2) Fjärrvärmeproduktion
</t>
    </r>
    <r>
      <rPr>
        <sz val="12"/>
        <color theme="1"/>
        <rFont val="Calibri"/>
        <family val="2"/>
        <scheme val="minor"/>
      </rPr>
      <t xml:space="preserve">Kolumn B är mängden producerad fjärrvärme fördelat på olika produktionssätt (rad 18-23). Kolumn C-O är bränslen som åtgår för denna fjärrvärmeproduktion. Här återfinns också för vissa kommuner importerad fjärrvärme från annan kommun/län.
</t>
    </r>
    <r>
      <rPr>
        <u/>
        <sz val="11"/>
        <color theme="1"/>
        <rFont val="Calibri"/>
        <family val="2"/>
        <scheme val="minor"/>
      </rPr>
      <t>3) Slutanvändning</t>
    </r>
    <r>
      <rPr>
        <sz val="12"/>
        <color theme="1"/>
        <rFont val="Calibri"/>
        <family val="2"/>
        <scheme val="minor"/>
      </rPr>
      <t xml:space="preserve">
Kolumn B-O är bränslen som används i länet fördelat på olika förbrukare (rad 32-39). Här återfinns också för vissa kommuner exporterad fjärrvärme till annan kommun/län. På rad 42 summeras användningen för förbrukarna småhus, flerbostadshus och fritidshus.
</t>
    </r>
    <r>
      <rPr>
        <u/>
        <sz val="11"/>
        <color theme="1"/>
        <rFont val="Calibri"/>
        <family val="2"/>
        <scheme val="minor"/>
      </rPr>
      <t>Övrigt</t>
    </r>
    <r>
      <rPr>
        <sz val="12"/>
        <color theme="1"/>
        <rFont val="Calibri"/>
        <family val="2"/>
        <scheme val="minor"/>
      </rPr>
      <t xml:space="preserve">
Rad 43 anger total energitillförsel, som är en summering av bränslen till slutanvändning samt el- och fjärrvärmeproduktion.
Distributionsförluster för fjärrvärme beräknas baserat på tillförd och använd fjärrvärme. Distributionsförluster är en schablon om 8 % och beräknas på använd el i respektive kommun.</t>
    </r>
  </si>
  <si>
    <t>Länk till metodbeskrivning samt Sankey-diagram:</t>
  </si>
  <si>
    <t>http://extra.lansstyrelsen.se/energi/Sv/statistik/Sidor/default.aspx</t>
  </si>
  <si>
    <r>
      <rPr>
        <b/>
        <sz val="11"/>
        <color theme="1"/>
        <rFont val="Calibri  "/>
      </rPr>
      <t>Förklaring av formateringen i energibalansen</t>
    </r>
    <r>
      <rPr>
        <sz val="11"/>
        <color theme="1"/>
        <rFont val="Calibri  "/>
      </rPr>
      <t xml:space="preserve">
De korrigeringar och kompletteringar som har gjorts av KRE finns markerade</t>
    </r>
    <r>
      <rPr>
        <b/>
        <sz val="11"/>
        <color theme="1"/>
        <rFont val="Calibri  "/>
      </rPr>
      <t xml:space="preserve"> </t>
    </r>
    <r>
      <rPr>
        <sz val="11"/>
        <color theme="1"/>
        <rFont val="Calibri  "/>
      </rPr>
      <t xml:space="preserve">i Excel-filen på följande sätt: </t>
    </r>
    <r>
      <rPr>
        <i/>
        <sz val="11"/>
        <color theme="1"/>
        <rFont val="Calibri  "/>
      </rPr>
      <t>kursiv</t>
    </r>
    <r>
      <rPr>
        <sz val="11"/>
        <color theme="1"/>
        <rFont val="Calibri  "/>
      </rPr>
      <t xml:space="preserve"> text om miljörapporter använts, </t>
    </r>
    <r>
      <rPr>
        <u/>
        <sz val="11"/>
        <color theme="1"/>
        <rFont val="Calibri  "/>
      </rPr>
      <t>understruken</t>
    </r>
    <r>
      <rPr>
        <sz val="11"/>
        <color theme="1"/>
        <rFont val="Calibri  "/>
      </rPr>
      <t xml:space="preserve"> text om uppgifter inhämtats från företag, branschorganisation, myndighet eller liknande, </t>
    </r>
    <r>
      <rPr>
        <i/>
        <u/>
        <sz val="11"/>
        <color theme="1"/>
        <rFont val="Calibri  "/>
      </rPr>
      <t>kursiv och understruken</t>
    </r>
    <r>
      <rPr>
        <sz val="11"/>
        <color theme="1"/>
        <rFont val="Calibri  "/>
      </rPr>
      <t xml:space="preserve"> text om blandning av ovanstående (direkta) metoder och </t>
    </r>
    <r>
      <rPr>
        <sz val="11"/>
        <color rgb="FFFF0000"/>
        <rFont val="Calibri  "/>
      </rPr>
      <t xml:space="preserve">röd </t>
    </r>
    <r>
      <rPr>
        <sz val="11"/>
        <color theme="1"/>
        <rFont val="Calibri  "/>
      </rPr>
      <t>text om indirekt metod använts, t.ex. beräkning av genomsnittet av en viss uppgift mellan tidigare års statistik; den röda texten har gjorts kursiv/understruken om blandning av direkt och indirekt metod används.</t>
    </r>
  </si>
  <si>
    <t>johannes.elamzon@lansstyrelsen.se</t>
  </si>
  <si>
    <t xml:space="preserve">Johannes Elamzon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</si>
</sst>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%"/>
    <numFmt numFmtId="165" formatCode="0.0"/>
    <numFmt numFmtId="166" formatCode="_(* #,##0.00_);_(* \(#,##0.00\);_(* &quot;-&quot;??_);_(@_)"/>
    <numFmt numFmtId="167" formatCode="#,##0.000"/>
  </numFmts>
  <fonts count="69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4"/>
      <color rgb="FF000000"/>
      <name val="Calibri"/>
      <family val="2"/>
    </font>
    <font>
      <sz val="12"/>
      <color rgb="FF000000"/>
      <name val="Calibri"/>
      <family val="2"/>
    </font>
    <font>
      <b/>
      <sz val="11"/>
      <color rgb="FF000000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  <scheme val="minor"/>
    </font>
    <font>
      <sz val="14"/>
      <color rgb="FF000000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i/>
      <sz val="11"/>
      <color rgb="FF000000"/>
      <name val="Calibri"/>
      <family val="2"/>
    </font>
    <font>
      <sz val="8"/>
      <color rgb="FF000000"/>
      <name val="Tahoma"/>
      <family val="2"/>
    </font>
    <font>
      <sz val="11"/>
      <color rgb="FF006100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indexed="12"/>
      <name val="Calibri"/>
      <family val="2"/>
    </font>
    <font>
      <sz val="11"/>
      <color theme="1"/>
      <name val="Calibri"/>
      <family val="2"/>
      <scheme val="minor"/>
    </font>
    <font>
      <b/>
      <sz val="11"/>
      <color rgb="FF00B050"/>
      <name val="Calibri"/>
      <family val="2"/>
    </font>
    <font>
      <sz val="8"/>
      <color rgb="FF000000"/>
      <name val="Calibri"/>
      <family val="2"/>
    </font>
    <font>
      <b/>
      <sz val="8"/>
      <color rgb="FF000000"/>
      <name val="Calibri"/>
      <family val="2"/>
    </font>
    <font>
      <sz val="8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1"/>
      <name val="Calibri"/>
      <family val="2"/>
    </font>
    <font>
      <u/>
      <sz val="11"/>
      <name val="Calibri"/>
      <family val="2"/>
    </font>
    <font>
      <sz val="11"/>
      <color indexed="8"/>
      <name val="Calibri"/>
      <family val="2"/>
    </font>
    <font>
      <i/>
      <sz val="11"/>
      <color indexed="8"/>
      <name val="Calibri"/>
      <family val="2"/>
    </font>
    <font>
      <sz val="11"/>
      <color rgb="FF006100"/>
      <name val="Calibri"/>
      <family val="2"/>
    </font>
    <font>
      <sz val="11"/>
      <color theme="1"/>
      <name val="Calibri"/>
      <family val="2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u/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color theme="1"/>
      <name val="Calibri"/>
      <family val="2"/>
    </font>
    <font>
      <i/>
      <sz val="11"/>
      <color indexed="8"/>
      <name val="Calibri"/>
      <family val="2"/>
      <scheme val="minor"/>
    </font>
    <font>
      <i/>
      <sz val="11"/>
      <color theme="1"/>
      <name val="Calibri"/>
      <family val="2"/>
    </font>
    <font>
      <i/>
      <sz val="11"/>
      <name val="Calibri"/>
      <family val="2"/>
    </font>
    <font>
      <sz val="11"/>
      <color rgb="FFFF0000"/>
      <name val="Calibri"/>
      <family val="2"/>
      <scheme val="minor"/>
    </font>
    <font>
      <u/>
      <sz val="11"/>
      <color rgb="FFFF0000"/>
      <name val="Calibri"/>
      <family val="2"/>
    </font>
    <font>
      <sz val="11"/>
      <color rgb="FFFF0000"/>
      <name val="Calibri"/>
      <family val="2"/>
    </font>
    <font>
      <u/>
      <sz val="11"/>
      <color rgb="FFFF0000"/>
      <name val="Calibri"/>
      <family val="2"/>
      <scheme val="minor"/>
    </font>
    <font>
      <i/>
      <u/>
      <sz val="11"/>
      <color rgb="FFFF0000"/>
      <name val="Calibri"/>
      <family val="2"/>
    </font>
    <font>
      <i/>
      <sz val="11"/>
      <color rgb="FFFF0000"/>
      <name val="Calibri"/>
      <family val="2"/>
    </font>
    <font>
      <i/>
      <u/>
      <sz val="11"/>
      <name val="Calibri"/>
      <family val="2"/>
    </font>
    <font>
      <i/>
      <sz val="11"/>
      <color theme="1"/>
      <name val="Calibri"/>
      <family val="2"/>
      <scheme val="minor"/>
    </font>
    <font>
      <i/>
      <sz val="11"/>
      <name val="Calibri"/>
      <family val="2"/>
      <scheme val="minor"/>
    </font>
    <font>
      <i/>
      <u/>
      <sz val="1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i/>
      <u/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color rgb="FF000000"/>
      <name val="Calibri"/>
      <family val="2"/>
    </font>
    <font>
      <sz val="11"/>
      <color theme="1"/>
      <name val="Calibri  "/>
    </font>
    <font>
      <b/>
      <sz val="11"/>
      <color theme="1"/>
      <name val="Calibri  "/>
    </font>
    <font>
      <b/>
      <u/>
      <sz val="11"/>
      <color theme="1"/>
      <name val="Calibri"/>
      <family val="2"/>
      <scheme val="minor"/>
    </font>
    <font>
      <i/>
      <sz val="11"/>
      <color theme="1"/>
      <name val="Calibri  "/>
    </font>
    <font>
      <u/>
      <sz val="11"/>
      <color theme="1"/>
      <name val="Calibri  "/>
    </font>
    <font>
      <i/>
      <u/>
      <sz val="11"/>
      <color theme="1"/>
      <name val="Calibri  "/>
    </font>
    <font>
      <sz val="11"/>
      <color rgb="FFFF0000"/>
      <name val="Calibri  "/>
    </font>
    <font>
      <sz val="9"/>
      <color theme="1"/>
      <name val="Garamond"/>
      <family val="1"/>
    </font>
  </fonts>
  <fills count="7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C6EFCE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45">
    <xf numFmtId="0" fontId="0" fillId="0" borderId="0"/>
    <xf numFmtId="0" fontId="8" fillId="0" borderId="0" applyNumberFormat="0" applyBorder="0" applyAlignment="0"/>
    <xf numFmtId="9" fontId="8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9" fontId="7" fillId="0" borderId="0" applyFont="0" applyFill="0" applyBorder="0" applyAlignment="0" applyProtection="0"/>
    <xf numFmtId="0" fontId="6" fillId="0" borderId="0"/>
    <xf numFmtId="0" fontId="21" fillId="3" borderId="0" applyNumberFormat="0" applyBorder="0" applyAlignment="0" applyProtection="0"/>
    <xf numFmtId="166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24" fillId="0" borderId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9" fontId="5" fillId="0" borderId="0" applyFont="0" applyFill="0" applyBorder="0" applyAlignment="0" applyProtection="0"/>
    <xf numFmtId="0" fontId="17" fillId="0" borderId="0" applyNumberFormat="0" applyFill="0" applyBorder="0" applyAlignment="0" applyProtection="0"/>
  </cellStyleXfs>
  <cellXfs count="215">
    <xf numFmtId="0" fontId="0" fillId="0" borderId="0" xfId="0"/>
    <xf numFmtId="3" fontId="0" fillId="0" borderId="0" xfId="0" applyNumberFormat="1"/>
    <xf numFmtId="0" fontId="22" fillId="0" borderId="0" xfId="0" applyFont="1"/>
    <xf numFmtId="0" fontId="9" fillId="0" borderId="1" xfId="1" applyFont="1" applyFill="1" applyBorder="1" applyProtection="1"/>
    <xf numFmtId="0" fontId="10" fillId="0" borderId="1" xfId="1" applyFont="1" applyBorder="1"/>
    <xf numFmtId="0" fontId="12" fillId="0" borderId="1" xfId="0" applyFont="1" applyFill="1" applyBorder="1" applyProtection="1"/>
    <xf numFmtId="0" fontId="12" fillId="0" borderId="1" xfId="1" applyFont="1" applyFill="1" applyBorder="1" applyProtection="1"/>
    <xf numFmtId="3" fontId="14" fillId="0" borderId="1" xfId="1" applyNumberFormat="1" applyFont="1" applyFill="1" applyBorder="1" applyAlignment="1" applyProtection="1">
      <alignment horizontal="center"/>
    </xf>
    <xf numFmtId="3" fontId="19" fillId="0" borderId="1" xfId="1" applyNumberFormat="1" applyFont="1" applyFill="1" applyBorder="1" applyProtection="1"/>
    <xf numFmtId="3" fontId="15" fillId="0" borderId="1" xfId="1" applyNumberFormat="1" applyFont="1" applyBorder="1"/>
    <xf numFmtId="0" fontId="8" fillId="0" borderId="1" xfId="1" applyFont="1" applyBorder="1"/>
    <xf numFmtId="2" fontId="8" fillId="0" borderId="1" xfId="1" applyNumberFormat="1" applyFont="1" applyBorder="1"/>
    <xf numFmtId="0" fontId="8" fillId="0" borderId="1" xfId="1" applyFont="1" applyFill="1" applyBorder="1" applyProtection="1"/>
    <xf numFmtId="0" fontId="11" fillId="0" borderId="1" xfId="0" applyFont="1" applyBorder="1"/>
    <xf numFmtId="0" fontId="11" fillId="0" borderId="1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3" fillId="0" borderId="1" xfId="0" applyFont="1" applyBorder="1"/>
    <xf numFmtId="0" fontId="13" fillId="0" borderId="1" xfId="0" applyFont="1" applyFill="1" applyBorder="1"/>
    <xf numFmtId="3" fontId="13" fillId="0" borderId="1" xfId="0" applyNumberFormat="1" applyFont="1" applyBorder="1"/>
    <xf numFmtId="164" fontId="15" fillId="0" borderId="1" xfId="2" applyNumberFormat="1" applyFont="1" applyBorder="1"/>
    <xf numFmtId="3" fontId="16" fillId="0" borderId="1" xfId="1" applyNumberFormat="1" applyFont="1" applyBorder="1"/>
    <xf numFmtId="9" fontId="16" fillId="0" borderId="1" xfId="2" applyFont="1" applyBorder="1"/>
    <xf numFmtId="3" fontId="16" fillId="0" borderId="1" xfId="1" applyNumberFormat="1" applyFont="1" applyBorder="1" applyAlignment="1">
      <alignment horizontal="center"/>
    </xf>
    <xf numFmtId="9" fontId="16" fillId="0" borderId="1" xfId="2" applyNumberFormat="1" applyFont="1" applyBorder="1"/>
    <xf numFmtId="0" fontId="13" fillId="0" borderId="1" xfId="0" applyFont="1" applyFill="1" applyBorder="1" applyAlignment="1">
      <alignment horizontal="center"/>
    </xf>
    <xf numFmtId="3" fontId="16" fillId="0" borderId="1" xfId="1" applyNumberFormat="1" applyFont="1" applyFill="1" applyBorder="1" applyAlignment="1">
      <alignment horizontal="center"/>
    </xf>
    <xf numFmtId="0" fontId="27" fillId="0" borderId="1" xfId="1" applyFont="1" applyFill="1" applyBorder="1" applyProtection="1"/>
    <xf numFmtId="3" fontId="26" fillId="0" borderId="1" xfId="1" applyNumberFormat="1" applyFont="1" applyBorder="1" applyAlignment="1">
      <alignment horizontal="center" wrapText="1"/>
    </xf>
    <xf numFmtId="3" fontId="26" fillId="0" borderId="1" xfId="1" applyNumberFormat="1" applyFont="1" applyFill="1" applyBorder="1" applyAlignment="1">
      <alignment horizontal="center" wrapText="1"/>
    </xf>
    <xf numFmtId="0" fontId="26" fillId="0" borderId="1" xfId="1" applyFont="1" applyFill="1" applyBorder="1" applyProtection="1"/>
    <xf numFmtId="0" fontId="28" fillId="0" borderId="1" xfId="0" applyFont="1" applyFill="1" applyBorder="1" applyProtection="1"/>
    <xf numFmtId="0" fontId="10" fillId="0" borderId="2" xfId="1" applyFont="1" applyBorder="1"/>
    <xf numFmtId="0" fontId="28" fillId="0" borderId="2" xfId="0" applyFont="1" applyFill="1" applyBorder="1" applyProtection="1"/>
    <xf numFmtId="3" fontId="10" fillId="0" borderId="2" xfId="1" applyNumberFormat="1" applyFont="1" applyBorder="1"/>
    <xf numFmtId="0" fontId="8" fillId="0" borderId="2" xfId="1" applyFont="1" applyBorder="1"/>
    <xf numFmtId="0" fontId="26" fillId="0" borderId="3" xfId="1" applyFont="1" applyFill="1" applyBorder="1" applyProtection="1"/>
    <xf numFmtId="0" fontId="8" fillId="0" borderId="3" xfId="1" applyFont="1" applyFill="1" applyBorder="1" applyProtection="1"/>
    <xf numFmtId="0" fontId="10" fillId="0" borderId="4" xfId="1" applyFont="1" applyBorder="1"/>
    <xf numFmtId="0" fontId="10" fillId="0" borderId="7" xfId="1" applyFont="1" applyBorder="1"/>
    <xf numFmtId="0" fontId="10" fillId="0" borderId="9" xfId="1" applyFont="1" applyBorder="1"/>
    <xf numFmtId="0" fontId="26" fillId="0" borderId="9" xfId="1" applyFont="1" applyFill="1" applyBorder="1" applyProtection="1"/>
    <xf numFmtId="0" fontId="8" fillId="0" borderId="8" xfId="1" applyFont="1" applyBorder="1"/>
    <xf numFmtId="164" fontId="8" fillId="0" borderId="9" xfId="1" applyNumberFormat="1" applyFont="1" applyBorder="1"/>
    <xf numFmtId="0" fontId="8" fillId="0" borderId="5" xfId="1" applyFont="1" applyBorder="1"/>
    <xf numFmtId="0" fontId="8" fillId="0" borderId="8" xfId="1" applyFont="1" applyFill="1" applyBorder="1" applyProtection="1"/>
    <xf numFmtId="3" fontId="8" fillId="0" borderId="1" xfId="1" applyNumberFormat="1" applyFont="1" applyBorder="1"/>
    <xf numFmtId="0" fontId="29" fillId="0" borderId="1" xfId="1" applyFont="1" applyBorder="1"/>
    <xf numFmtId="3" fontId="29" fillId="0" borderId="1" xfId="1" applyNumberFormat="1" applyFont="1" applyBorder="1"/>
    <xf numFmtId="3" fontId="12" fillId="0" borderId="1" xfId="1" applyNumberFormat="1" applyFont="1" applyBorder="1"/>
    <xf numFmtId="3" fontId="26" fillId="0" borderId="1" xfId="1" applyNumberFormat="1" applyFont="1" applyBorder="1" applyAlignment="1">
      <alignment horizontal="center"/>
    </xf>
    <xf numFmtId="164" fontId="5" fillId="0" borderId="1" xfId="2" applyNumberFormat="1" applyFont="1" applyBorder="1"/>
    <xf numFmtId="9" fontId="5" fillId="0" borderId="1" xfId="2" applyFont="1" applyBorder="1"/>
    <xf numFmtId="0" fontId="8" fillId="0" borderId="1" xfId="1" applyFont="1" applyFill="1" applyBorder="1" applyAlignment="1" applyProtection="1">
      <alignment horizontal="center"/>
    </xf>
    <xf numFmtId="0" fontId="5" fillId="0" borderId="1" xfId="0" applyFont="1" applyFill="1" applyBorder="1" applyProtection="1"/>
    <xf numFmtId="3" fontId="8" fillId="0" borderId="1" xfId="1" applyNumberFormat="1" applyFont="1" applyBorder="1" applyAlignment="1">
      <alignment horizontal="center" wrapText="1"/>
    </xf>
    <xf numFmtId="3" fontId="8" fillId="0" borderId="1" xfId="1" applyNumberFormat="1" applyFont="1" applyFill="1" applyBorder="1" applyAlignment="1">
      <alignment horizontal="center" wrapText="1"/>
    </xf>
    <xf numFmtId="3" fontId="8" fillId="0" borderId="1" xfId="1" applyNumberFormat="1" applyFont="1" applyBorder="1" applyAlignment="1">
      <alignment horizontal="center"/>
    </xf>
    <xf numFmtId="0" fontId="8" fillId="0" borderId="1" xfId="1" applyFont="1" applyFill="1" applyBorder="1" applyAlignment="1">
      <alignment horizontal="center" wrapText="1"/>
    </xf>
    <xf numFmtId="0" fontId="30" fillId="0" borderId="1" xfId="1" applyFont="1" applyFill="1" applyBorder="1" applyAlignment="1" applyProtection="1">
      <alignment horizontal="center"/>
    </xf>
    <xf numFmtId="3" fontId="5" fillId="0" borderId="1" xfId="0" applyNumberFormat="1" applyFont="1" applyFill="1" applyBorder="1" applyProtection="1"/>
    <xf numFmtId="3" fontId="8" fillId="0" borderId="1" xfId="1" applyNumberFormat="1" applyFont="1" applyFill="1" applyBorder="1" applyAlignment="1" applyProtection="1">
      <alignment horizontal="center"/>
    </xf>
    <xf numFmtId="4" fontId="8" fillId="0" borderId="1" xfId="1" applyNumberFormat="1" applyFont="1" applyBorder="1"/>
    <xf numFmtId="3" fontId="5" fillId="0" borderId="1" xfId="0" applyNumberFormat="1" applyFont="1" applyFill="1" applyBorder="1" applyAlignment="1" applyProtection="1">
      <alignment horizontal="center"/>
    </xf>
    <xf numFmtId="10" fontId="8" fillId="0" borderId="9" xfId="1" applyNumberFormat="1" applyFont="1" applyBorder="1"/>
    <xf numFmtId="0" fontId="8" fillId="0" borderId="9" xfId="1" applyFont="1" applyBorder="1"/>
    <xf numFmtId="165" fontId="8" fillId="0" borderId="1" xfId="1" applyNumberFormat="1" applyFont="1" applyBorder="1"/>
    <xf numFmtId="0" fontId="8" fillId="0" borderId="2" xfId="1" applyFont="1" applyFill="1" applyBorder="1" applyProtection="1"/>
    <xf numFmtId="3" fontId="8" fillId="0" borderId="1" xfId="1" applyNumberFormat="1" applyFont="1" applyFill="1" applyBorder="1" applyAlignment="1">
      <alignment horizontal="center"/>
    </xf>
    <xf numFmtId="3" fontId="8" fillId="2" borderId="1" xfId="1" applyNumberFormat="1" applyFont="1" applyFill="1" applyBorder="1" applyAlignment="1">
      <alignment horizontal="center"/>
    </xf>
    <xf numFmtId="0" fontId="8" fillId="0" borderId="10" xfId="1" applyFont="1" applyBorder="1"/>
    <xf numFmtId="164" fontId="8" fillId="0" borderId="11" xfId="1" applyNumberFormat="1" applyFont="1" applyBorder="1"/>
    <xf numFmtId="9" fontId="21" fillId="3" borderId="1" xfId="233" applyNumberFormat="1" applyFont="1" applyBorder="1" applyAlignment="1">
      <alignment horizontal="center"/>
    </xf>
    <xf numFmtId="0" fontId="8" fillId="0" borderId="1" xfId="1" applyFont="1" applyBorder="1" applyAlignment="1">
      <alignment horizontal="center"/>
    </xf>
    <xf numFmtId="1" fontId="8" fillId="0" borderId="1" xfId="1" applyNumberFormat="1" applyFont="1" applyBorder="1" applyAlignment="1">
      <alignment horizontal="center"/>
    </xf>
    <xf numFmtId="1" fontId="8" fillId="0" borderId="1" xfId="1" applyNumberFormat="1" applyFont="1" applyFill="1" applyBorder="1" applyAlignment="1">
      <alignment horizontal="center"/>
    </xf>
    <xf numFmtId="0" fontId="8" fillId="0" borderId="1" xfId="1" applyFont="1" applyFill="1" applyBorder="1"/>
    <xf numFmtId="0" fontId="8" fillId="0" borderId="1" xfId="1" applyFont="1" applyFill="1" applyBorder="1" applyAlignment="1">
      <alignment horizontal="center"/>
    </xf>
    <xf numFmtId="0" fontId="8" fillId="0" borderId="1" xfId="1" applyFont="1" applyBorder="1" applyAlignment="1">
      <alignment horizontal="right"/>
    </xf>
    <xf numFmtId="3" fontId="8" fillId="0" borderId="1" xfId="1" applyNumberFormat="1" applyFont="1" applyBorder="1" applyAlignment="1">
      <alignment horizontal="right"/>
    </xf>
    <xf numFmtId="0" fontId="25" fillId="0" borderId="1" xfId="0" applyFont="1" applyFill="1" applyBorder="1" applyProtection="1"/>
    <xf numFmtId="3" fontId="26" fillId="4" borderId="1" xfId="1" applyNumberFormat="1" applyFont="1" applyFill="1" applyBorder="1" applyAlignment="1">
      <alignment horizontal="center" wrapText="1"/>
    </xf>
    <xf numFmtId="0" fontId="27" fillId="0" borderId="1" xfId="1" applyFont="1" applyFill="1" applyBorder="1" applyAlignment="1" applyProtection="1">
      <alignment horizontal="right"/>
    </xf>
    <xf numFmtId="0" fontId="26" fillId="4" borderId="1" xfId="1" applyFont="1" applyFill="1" applyBorder="1" applyAlignment="1">
      <alignment horizontal="center" wrapText="1"/>
    </xf>
    <xf numFmtId="3" fontId="26" fillId="4" borderId="1" xfId="1" applyNumberFormat="1" applyFont="1" applyFill="1" applyBorder="1" applyAlignment="1">
      <alignment horizontal="center"/>
    </xf>
    <xf numFmtId="3" fontId="8" fillId="0" borderId="1" xfId="1" applyNumberFormat="1" applyFont="1" applyFill="1" applyBorder="1"/>
    <xf numFmtId="3" fontId="8" fillId="0" borderId="8" xfId="1" applyNumberFormat="1" applyFont="1" applyBorder="1"/>
    <xf numFmtId="3" fontId="8" fillId="0" borderId="8" xfId="1" applyNumberFormat="1" applyFont="1" applyFill="1" applyBorder="1" applyProtection="1"/>
    <xf numFmtId="0" fontId="11" fillId="0" borderId="2" xfId="0" applyFont="1" applyBorder="1"/>
    <xf numFmtId="4" fontId="8" fillId="0" borderId="6" xfId="1" applyNumberFormat="1" applyFont="1" applyBorder="1"/>
    <xf numFmtId="0" fontId="31" fillId="0" borderId="1" xfId="1" applyFont="1" applyFill="1" applyBorder="1" applyAlignment="1" applyProtection="1">
      <alignment horizontal="center"/>
    </xf>
    <xf numFmtId="1" fontId="30" fillId="0" borderId="1" xfId="1" applyNumberFormat="1" applyFont="1" applyFill="1" applyBorder="1" applyAlignment="1" applyProtection="1">
      <alignment horizontal="center"/>
    </xf>
    <xf numFmtId="9" fontId="8" fillId="0" borderId="9" xfId="243" applyFont="1" applyBorder="1"/>
    <xf numFmtId="9" fontId="8" fillId="0" borderId="1" xfId="243" applyFont="1" applyFill="1" applyBorder="1" applyProtection="1"/>
    <xf numFmtId="3" fontId="30" fillId="0" borderId="1" xfId="1" applyNumberFormat="1" applyFont="1" applyFill="1" applyBorder="1" applyAlignment="1" applyProtection="1">
      <alignment horizontal="center"/>
    </xf>
    <xf numFmtId="3" fontId="32" fillId="0" borderId="1" xfId="1" applyNumberFormat="1" applyFont="1" applyBorder="1" applyAlignment="1">
      <alignment horizontal="center"/>
    </xf>
    <xf numFmtId="3" fontId="32" fillId="0" borderId="1" xfId="1" applyNumberFormat="1" applyFont="1" applyFill="1" applyBorder="1" applyAlignment="1">
      <alignment horizontal="center"/>
    </xf>
    <xf numFmtId="3" fontId="33" fillId="0" borderId="1" xfId="1" applyNumberFormat="1" applyFont="1" applyBorder="1" applyAlignment="1">
      <alignment horizontal="center"/>
    </xf>
    <xf numFmtId="9" fontId="34" fillId="3" borderId="1" xfId="233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8" fillId="0" borderId="1" xfId="0" applyFont="1" applyBorder="1"/>
    <xf numFmtId="0" fontId="8" fillId="0" borderId="1" xfId="0" applyFont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8" fillId="0" borderId="1" xfId="0" applyFont="1" applyFill="1" applyBorder="1"/>
    <xf numFmtId="164" fontId="32" fillId="0" borderId="1" xfId="1" applyNumberFormat="1" applyFont="1" applyBorder="1" applyAlignment="1">
      <alignment horizontal="center"/>
    </xf>
    <xf numFmtId="3" fontId="35" fillId="0" borderId="1" xfId="0" applyNumberFormat="1" applyFont="1" applyFill="1" applyBorder="1" applyAlignment="1" applyProtection="1">
      <alignment horizontal="center"/>
    </xf>
    <xf numFmtId="1" fontId="35" fillId="0" borderId="1" xfId="0" applyNumberFormat="1" applyFont="1" applyFill="1" applyBorder="1" applyAlignment="1" applyProtection="1">
      <alignment horizontal="center"/>
    </xf>
    <xf numFmtId="3" fontId="31" fillId="0" borderId="1" xfId="1" applyNumberFormat="1" applyFont="1" applyFill="1" applyBorder="1" applyAlignment="1" applyProtection="1">
      <alignment horizontal="center"/>
    </xf>
    <xf numFmtId="0" fontId="36" fillId="0" borderId="1" xfId="1" applyFont="1" applyFill="1" applyBorder="1" applyAlignment="1" applyProtection="1">
      <alignment horizontal="center"/>
    </xf>
    <xf numFmtId="1" fontId="36" fillId="0" borderId="1" xfId="1" applyNumberFormat="1" applyFont="1" applyFill="1" applyBorder="1" applyAlignment="1" applyProtection="1">
      <alignment horizontal="center"/>
    </xf>
    <xf numFmtId="3" fontId="13" fillId="0" borderId="1" xfId="1" applyNumberFormat="1" applyFont="1" applyFill="1" applyBorder="1" applyAlignment="1" applyProtection="1">
      <alignment horizontal="center"/>
    </xf>
    <xf numFmtId="3" fontId="4" fillId="0" borderId="1" xfId="0" applyNumberFormat="1" applyFont="1" applyFill="1" applyBorder="1" applyAlignment="1" applyProtection="1">
      <alignment horizontal="center"/>
    </xf>
    <xf numFmtId="1" fontId="4" fillId="0" borderId="1" xfId="0" applyNumberFormat="1" applyFont="1" applyFill="1" applyBorder="1" applyAlignment="1" applyProtection="1">
      <alignment horizontal="center"/>
    </xf>
    <xf numFmtId="3" fontId="36" fillId="0" borderId="1" xfId="1" applyNumberFormat="1" applyFont="1" applyFill="1" applyBorder="1" applyAlignment="1" applyProtection="1">
      <alignment horizontal="center"/>
    </xf>
    <xf numFmtId="3" fontId="32" fillId="5" borderId="1" xfId="1" applyNumberFormat="1" applyFont="1" applyFill="1" applyBorder="1" applyAlignment="1">
      <alignment horizontal="center"/>
    </xf>
    <xf numFmtId="3" fontId="32" fillId="2" borderId="1" xfId="1" applyNumberFormat="1" applyFont="1" applyFill="1" applyBorder="1" applyAlignment="1">
      <alignment horizontal="center"/>
    </xf>
    <xf numFmtId="3" fontId="29" fillId="0" borderId="1" xfId="1" applyNumberFormat="1" applyFont="1" applyFill="1" applyBorder="1" applyAlignment="1">
      <alignment horizontal="center"/>
    </xf>
    <xf numFmtId="3" fontId="8" fillId="0" borderId="1" xfId="0" applyNumberFormat="1" applyFont="1" applyBorder="1"/>
    <xf numFmtId="164" fontId="8" fillId="0" borderId="9" xfId="243" applyNumberFormat="1" applyFont="1" applyBorder="1"/>
    <xf numFmtId="3" fontId="12" fillId="0" borderId="1" xfId="0" applyNumberFormat="1" applyFont="1" applyBorder="1" applyAlignment="1">
      <alignment horizontal="center"/>
    </xf>
    <xf numFmtId="9" fontId="8" fillId="0" borderId="9" xfId="243" applyNumberFormat="1" applyFont="1" applyBorder="1"/>
    <xf numFmtId="3" fontId="37" fillId="0" borderId="1" xfId="1" applyNumberFormat="1" applyFont="1" applyBorder="1" applyAlignment="1">
      <alignment horizontal="center"/>
    </xf>
    <xf numFmtId="3" fontId="37" fillId="0" borderId="1" xfId="1" applyNumberFormat="1" applyFont="1" applyFill="1" applyBorder="1" applyAlignment="1">
      <alignment horizontal="center"/>
    </xf>
    <xf numFmtId="3" fontId="37" fillId="5" borderId="1" xfId="1" applyNumberFormat="1" applyFont="1" applyFill="1" applyBorder="1" applyAlignment="1">
      <alignment horizontal="center"/>
    </xf>
    <xf numFmtId="3" fontId="37" fillId="2" borderId="1" xfId="1" applyNumberFormat="1" applyFont="1" applyFill="1" applyBorder="1" applyAlignment="1">
      <alignment horizontal="center"/>
    </xf>
    <xf numFmtId="3" fontId="38" fillId="0" borderId="1" xfId="1" applyNumberFormat="1" applyFont="1" applyFill="1" applyBorder="1" applyAlignment="1">
      <alignment horizontal="center"/>
    </xf>
    <xf numFmtId="3" fontId="8" fillId="0" borderId="1" xfId="0" applyNumberFormat="1" applyFont="1" applyBorder="1" applyAlignment="1">
      <alignment horizontal="center"/>
    </xf>
    <xf numFmtId="3" fontId="39" fillId="0" borderId="1" xfId="1" applyNumberFormat="1" applyFont="1" applyFill="1" applyBorder="1" applyAlignment="1" applyProtection="1">
      <alignment horizontal="center"/>
    </xf>
    <xf numFmtId="3" fontId="40" fillId="0" borderId="1" xfId="0" applyNumberFormat="1" applyFont="1" applyFill="1" applyBorder="1" applyAlignment="1" applyProtection="1">
      <alignment horizontal="center"/>
    </xf>
    <xf numFmtId="3" fontId="41" fillId="0" borderId="1" xfId="0" applyNumberFormat="1" applyFont="1" applyFill="1" applyBorder="1" applyAlignment="1" applyProtection="1">
      <alignment horizontal="center"/>
    </xf>
    <xf numFmtId="164" fontId="8" fillId="0" borderId="1" xfId="243" applyNumberFormat="1" applyFont="1" applyBorder="1"/>
    <xf numFmtId="3" fontId="13" fillId="0" borderId="1" xfId="1" applyNumberFormat="1" applyFont="1" applyBorder="1" applyAlignment="1">
      <alignment horizontal="center"/>
    </xf>
    <xf numFmtId="3" fontId="13" fillId="0" borderId="1" xfId="1" applyNumberFormat="1" applyFont="1" applyFill="1" applyBorder="1" applyAlignment="1">
      <alignment horizontal="center"/>
    </xf>
    <xf numFmtId="3" fontId="13" fillId="2" borderId="1" xfId="1" applyNumberFormat="1" applyFont="1" applyFill="1" applyBorder="1" applyAlignment="1">
      <alignment horizontal="center"/>
    </xf>
    <xf numFmtId="0" fontId="13" fillId="0" borderId="1" xfId="1" applyFont="1" applyFill="1" applyBorder="1" applyAlignment="1" applyProtection="1">
      <alignment horizontal="center"/>
    </xf>
    <xf numFmtId="3" fontId="42" fillId="0" borderId="1" xfId="1" applyNumberFormat="1" applyFont="1" applyBorder="1" applyAlignment="1">
      <alignment horizontal="center"/>
    </xf>
    <xf numFmtId="164" fontId="37" fillId="0" borderId="1" xfId="1" applyNumberFormat="1" applyFont="1" applyBorder="1" applyAlignment="1">
      <alignment horizontal="center"/>
    </xf>
    <xf numFmtId="3" fontId="44" fillId="0" borderId="1" xfId="1" applyNumberFormat="1" applyFont="1" applyFill="1" applyBorder="1" applyAlignment="1" applyProtection="1">
      <alignment horizontal="center"/>
    </xf>
    <xf numFmtId="3" fontId="43" fillId="0" borderId="1" xfId="0" applyNumberFormat="1" applyFont="1" applyFill="1" applyBorder="1" applyAlignment="1" applyProtection="1">
      <alignment horizontal="center"/>
    </xf>
    <xf numFmtId="3" fontId="45" fillId="0" borderId="1" xfId="0" applyNumberFormat="1" applyFont="1" applyFill="1" applyBorder="1" applyAlignment="1" applyProtection="1">
      <alignment horizontal="center"/>
    </xf>
    <xf numFmtId="3" fontId="46" fillId="0" borderId="1" xfId="1" applyNumberFormat="1" applyFont="1" applyFill="1" applyBorder="1" applyAlignment="1" applyProtection="1">
      <alignment horizontal="center"/>
    </xf>
    <xf numFmtId="3" fontId="47" fillId="0" borderId="1" xfId="0" applyNumberFormat="1" applyFont="1" applyFill="1" applyBorder="1" applyAlignment="1" applyProtection="1">
      <alignment horizontal="center"/>
    </xf>
    <xf numFmtId="3" fontId="48" fillId="0" borderId="1" xfId="0" applyNumberFormat="1" applyFont="1" applyFill="1" applyBorder="1" applyAlignment="1" applyProtection="1">
      <alignment horizontal="center"/>
    </xf>
    <xf numFmtId="3" fontId="39" fillId="0" borderId="1" xfId="0" applyNumberFormat="1" applyFont="1" applyFill="1" applyBorder="1" applyAlignment="1" applyProtection="1">
      <alignment horizontal="center"/>
    </xf>
    <xf numFmtId="0" fontId="45" fillId="0" borderId="1" xfId="0" applyFont="1" applyFill="1" applyBorder="1" applyAlignment="1" applyProtection="1">
      <alignment horizontal="center"/>
    </xf>
    <xf numFmtId="0" fontId="39" fillId="0" borderId="1" xfId="0" applyFont="1" applyFill="1" applyBorder="1" applyAlignment="1" applyProtection="1">
      <alignment horizontal="center"/>
    </xf>
    <xf numFmtId="3" fontId="22" fillId="0" borderId="0" xfId="0" applyNumberFormat="1" applyFont="1"/>
    <xf numFmtId="3" fontId="48" fillId="0" borderId="1" xfId="1" applyNumberFormat="1" applyFont="1" applyFill="1" applyBorder="1" applyAlignment="1" applyProtection="1">
      <alignment horizontal="center"/>
    </xf>
    <xf numFmtId="167" fontId="4" fillId="0" borderId="1" xfId="0" applyNumberFormat="1" applyFont="1" applyFill="1" applyBorder="1" applyAlignment="1" applyProtection="1">
      <alignment horizontal="center"/>
    </xf>
    <xf numFmtId="3" fontId="45" fillId="0" borderId="1" xfId="1" applyNumberFormat="1" applyFont="1" applyFill="1" applyBorder="1" applyAlignment="1" applyProtection="1">
      <alignment horizontal="center"/>
    </xf>
    <xf numFmtId="3" fontId="47" fillId="0" borderId="1" xfId="1" applyNumberFormat="1" applyFont="1" applyFill="1" applyBorder="1" applyAlignment="1" applyProtection="1">
      <alignment horizontal="center"/>
    </xf>
    <xf numFmtId="3" fontId="46" fillId="0" borderId="1" xfId="0" applyNumberFormat="1" applyFont="1" applyFill="1" applyBorder="1" applyAlignment="1" applyProtection="1">
      <alignment horizontal="center"/>
    </xf>
    <xf numFmtId="3" fontId="49" fillId="0" borderId="1" xfId="1" applyNumberFormat="1" applyFont="1" applyFill="1" applyBorder="1" applyAlignment="1" applyProtection="1">
      <alignment horizontal="center"/>
    </xf>
    <xf numFmtId="2" fontId="8" fillId="0" borderId="1" xfId="1" applyNumberFormat="1" applyFont="1" applyBorder="1" applyAlignment="1">
      <alignment horizontal="left"/>
    </xf>
    <xf numFmtId="3" fontId="50" fillId="0" borderId="1" xfId="1" applyNumberFormat="1" applyFont="1" applyFill="1" applyBorder="1" applyAlignment="1" applyProtection="1">
      <alignment horizontal="center"/>
    </xf>
    <xf numFmtId="3" fontId="51" fillId="0" borderId="1" xfId="1" applyNumberFormat="1" applyFont="1" applyFill="1" applyBorder="1" applyAlignment="1" applyProtection="1">
      <alignment horizontal="center"/>
    </xf>
    <xf numFmtId="3" fontId="53" fillId="0" borderId="1" xfId="1" applyNumberFormat="1" applyFont="1" applyFill="1" applyBorder="1" applyAlignment="1" applyProtection="1">
      <alignment horizontal="center"/>
    </xf>
    <xf numFmtId="3" fontId="54" fillId="0" borderId="1" xfId="1" applyNumberFormat="1" applyFont="1" applyFill="1" applyBorder="1" applyAlignment="1" applyProtection="1">
      <alignment horizontal="center"/>
    </xf>
    <xf numFmtId="3" fontId="55" fillId="0" borderId="1" xfId="1" applyNumberFormat="1" applyFont="1" applyFill="1" applyBorder="1" applyAlignment="1" applyProtection="1">
      <alignment horizontal="center"/>
    </xf>
    <xf numFmtId="3" fontId="56" fillId="0" borderId="1" xfId="1" applyNumberFormat="1" applyFont="1" applyFill="1" applyBorder="1" applyAlignment="1" applyProtection="1">
      <alignment horizontal="center"/>
    </xf>
    <xf numFmtId="3" fontId="52" fillId="0" borderId="1" xfId="0" applyNumberFormat="1" applyFont="1" applyFill="1" applyBorder="1" applyAlignment="1" applyProtection="1">
      <alignment horizontal="center"/>
    </xf>
    <xf numFmtId="1" fontId="47" fillId="0" borderId="1" xfId="1" applyNumberFormat="1" applyFont="1" applyFill="1" applyBorder="1" applyAlignment="1" applyProtection="1">
      <alignment horizontal="center"/>
    </xf>
    <xf numFmtId="1" fontId="46" fillId="0" borderId="1" xfId="1" applyNumberFormat="1" applyFont="1" applyFill="1" applyBorder="1" applyAlignment="1" applyProtection="1">
      <alignment horizontal="center"/>
    </xf>
    <xf numFmtId="1" fontId="46" fillId="0" borderId="1" xfId="0" applyNumberFormat="1" applyFont="1" applyFill="1" applyBorder="1" applyAlignment="1" applyProtection="1">
      <alignment horizontal="center"/>
    </xf>
    <xf numFmtId="0" fontId="47" fillId="0" borderId="1" xfId="1" applyFont="1" applyFill="1" applyBorder="1" applyAlignment="1" applyProtection="1">
      <alignment horizontal="center"/>
    </xf>
    <xf numFmtId="1" fontId="13" fillId="0" borderId="1" xfId="0" applyNumberFormat="1" applyFont="1" applyBorder="1" applyAlignment="1">
      <alignment horizontal="center"/>
    </xf>
    <xf numFmtId="1" fontId="39" fillId="0" borderId="1" xfId="1" applyNumberFormat="1" applyFont="1" applyFill="1" applyBorder="1" applyAlignment="1" applyProtection="1">
      <alignment horizontal="center"/>
    </xf>
    <xf numFmtId="3" fontId="3" fillId="0" borderId="1" xfId="0" applyNumberFormat="1" applyFont="1" applyFill="1" applyBorder="1" applyAlignment="1" applyProtection="1">
      <alignment horizontal="center"/>
    </xf>
    <xf numFmtId="3" fontId="47" fillId="0" borderId="0" xfId="0" applyNumberFormat="1" applyFont="1" applyFill="1" applyAlignment="1" applyProtection="1">
      <alignment horizontal="center"/>
    </xf>
    <xf numFmtId="3" fontId="2" fillId="0" borderId="1" xfId="0" applyNumberFormat="1" applyFont="1" applyFill="1" applyBorder="1" applyAlignment="1" applyProtection="1">
      <alignment horizontal="center"/>
    </xf>
    <xf numFmtId="3" fontId="46" fillId="0" borderId="0" xfId="0" applyNumberFormat="1" applyFont="1" applyFill="1" applyAlignment="1" applyProtection="1">
      <alignment horizontal="right"/>
    </xf>
    <xf numFmtId="3" fontId="46" fillId="0" borderId="0" xfId="0" applyNumberFormat="1" applyFont="1" applyFill="1" applyAlignment="1" applyProtection="1">
      <alignment horizontal="center"/>
    </xf>
    <xf numFmtId="0" fontId="47" fillId="0" borderId="1" xfId="0" applyFont="1" applyFill="1" applyBorder="1" applyAlignment="1" applyProtection="1">
      <alignment horizontal="center"/>
    </xf>
    <xf numFmtId="1" fontId="53" fillId="0" borderId="1" xfId="1" applyNumberFormat="1" applyFont="1" applyFill="1" applyBorder="1" applyAlignment="1" applyProtection="1">
      <alignment horizontal="center"/>
    </xf>
    <xf numFmtId="0" fontId="53" fillId="0" borderId="1" xfId="1" applyFont="1" applyFill="1" applyBorder="1" applyAlignment="1" applyProtection="1">
      <alignment horizontal="center"/>
    </xf>
    <xf numFmtId="1" fontId="55" fillId="0" borderId="1" xfId="1" applyNumberFormat="1" applyFont="1" applyFill="1" applyBorder="1" applyAlignment="1" applyProtection="1">
      <alignment horizontal="center"/>
    </xf>
    <xf numFmtId="3" fontId="10" fillId="0" borderId="1" xfId="1" applyNumberFormat="1" applyFont="1" applyBorder="1"/>
    <xf numFmtId="0" fontId="48" fillId="0" borderId="1" xfId="1" applyFont="1" applyFill="1" applyBorder="1" applyAlignment="1" applyProtection="1">
      <alignment horizontal="center"/>
    </xf>
    <xf numFmtId="3" fontId="1" fillId="0" borderId="1" xfId="0" applyNumberFormat="1" applyFont="1" applyFill="1" applyBorder="1" applyAlignment="1" applyProtection="1">
      <alignment horizontal="center"/>
    </xf>
    <xf numFmtId="3" fontId="50" fillId="0" borderId="1" xfId="0" applyNumberFormat="1" applyFont="1" applyFill="1" applyBorder="1" applyAlignment="1" applyProtection="1">
      <alignment horizontal="center"/>
    </xf>
    <xf numFmtId="3" fontId="50" fillId="0" borderId="0" xfId="0" applyNumberFormat="1" applyFont="1" applyFill="1" applyAlignment="1" applyProtection="1">
      <alignment horizontal="center"/>
    </xf>
    <xf numFmtId="164" fontId="32" fillId="0" borderId="1" xfId="1" applyNumberFormat="1" applyFont="1" applyFill="1" applyBorder="1" applyAlignment="1">
      <alignment horizontal="center"/>
    </xf>
    <xf numFmtId="164" fontId="26" fillId="0" borderId="9" xfId="1" applyNumberFormat="1" applyFont="1" applyFill="1" applyBorder="1" applyProtection="1"/>
    <xf numFmtId="164" fontId="13" fillId="0" borderId="1" xfId="0" applyNumberFormat="1" applyFont="1" applyBorder="1"/>
    <xf numFmtId="164" fontId="8" fillId="0" borderId="11" xfId="1" applyNumberFormat="1" applyFont="1" applyFill="1" applyBorder="1"/>
    <xf numFmtId="164" fontId="8" fillId="6" borderId="11" xfId="1" applyNumberFormat="1" applyFont="1" applyFill="1" applyBorder="1"/>
    <xf numFmtId="164" fontId="60" fillId="6" borderId="9" xfId="1" applyNumberFormat="1" applyFont="1" applyFill="1" applyBorder="1" applyProtection="1"/>
    <xf numFmtId="3" fontId="8" fillId="0" borderId="2" xfId="1" applyNumberFormat="1" applyFont="1" applyBorder="1"/>
    <xf numFmtId="3" fontId="8" fillId="0" borderId="2" xfId="1" applyNumberFormat="1" applyFont="1" applyFill="1" applyBorder="1"/>
    <xf numFmtId="0" fontId="0" fillId="0" borderId="0" xfId="0" applyAlignment="1">
      <alignment horizontal="left"/>
    </xf>
    <xf numFmtId="0" fontId="0" fillId="0" borderId="12" xfId="0" applyBorder="1" applyAlignment="1">
      <alignment horizontal="right"/>
    </xf>
    <xf numFmtId="14" fontId="0" fillId="0" borderId="13" xfId="0" applyNumberFormat="1" applyBorder="1" applyAlignment="1">
      <alignment horizontal="left"/>
    </xf>
    <xf numFmtId="0" fontId="36" fillId="0" borderId="14" xfId="0" applyFont="1" applyBorder="1" applyAlignment="1">
      <alignment horizontal="right"/>
    </xf>
    <xf numFmtId="0" fontId="0" fillId="0" borderId="14" xfId="0" applyBorder="1" applyAlignment="1">
      <alignment horizontal="right"/>
    </xf>
    <xf numFmtId="0" fontId="0" fillId="0" borderId="15" xfId="0" applyBorder="1" applyAlignment="1">
      <alignment horizontal="left"/>
    </xf>
    <xf numFmtId="0" fontId="17" fillId="0" borderId="15" xfId="244" applyBorder="1" applyAlignment="1">
      <alignment horizontal="left"/>
    </xf>
    <xf numFmtId="0" fontId="0" fillId="0" borderId="16" xfId="0" applyFill="1" applyBorder="1" applyAlignment="1">
      <alignment horizontal="right"/>
    </xf>
    <xf numFmtId="0" fontId="0" fillId="5" borderId="14" xfId="0" applyFill="1" applyBorder="1"/>
    <xf numFmtId="0" fontId="0" fillId="5" borderId="15" xfId="0" applyFill="1" applyBorder="1"/>
    <xf numFmtId="0" fontId="63" fillId="5" borderId="14" xfId="0" applyFont="1" applyFill="1" applyBorder="1"/>
    <xf numFmtId="0" fontId="17" fillId="5" borderId="16" xfId="244" applyFill="1" applyBorder="1"/>
    <xf numFmtId="0" fontId="0" fillId="5" borderId="17" xfId="0" applyFill="1" applyBorder="1"/>
    <xf numFmtId="0" fontId="17" fillId="0" borderId="0" xfId="244"/>
    <xf numFmtId="0" fontId="68" fillId="0" borderId="0" xfId="0" applyFont="1" applyAlignment="1">
      <alignment vertical="center"/>
    </xf>
    <xf numFmtId="0" fontId="0" fillId="0" borderId="15" xfId="0" applyFill="1" applyBorder="1" applyAlignment="1">
      <alignment horizontal="left"/>
    </xf>
    <xf numFmtId="0" fontId="17" fillId="0" borderId="17" xfId="244" applyFill="1" applyBorder="1"/>
    <xf numFmtId="3" fontId="13" fillId="0" borderId="1" xfId="0" applyNumberFormat="1" applyFont="1" applyFill="1" applyBorder="1" applyAlignment="1">
      <alignment horizontal="center"/>
    </xf>
    <xf numFmtId="3" fontId="13" fillId="0" borderId="1" xfId="0" applyNumberFormat="1" applyFont="1" applyBorder="1" applyAlignment="1">
      <alignment horizontal="center"/>
    </xf>
    <xf numFmtId="14" fontId="0" fillId="0" borderId="15" xfId="0" applyNumberFormat="1" applyFill="1" applyBorder="1" applyAlignment="1">
      <alignment horizontal="left"/>
    </xf>
    <xf numFmtId="0" fontId="61" fillId="5" borderId="12" xfId="0" applyFont="1" applyFill="1" applyBorder="1" applyAlignment="1">
      <alignment vertical="center" wrapText="1"/>
    </xf>
    <xf numFmtId="0" fontId="61" fillId="5" borderId="13" xfId="0" applyFont="1" applyFill="1" applyBorder="1" applyAlignment="1">
      <alignment wrapText="1"/>
    </xf>
    <xf numFmtId="0" fontId="0" fillId="0" borderId="18" xfId="0" applyFont="1" applyBorder="1" applyAlignment="1">
      <alignment wrapText="1"/>
    </xf>
    <xf numFmtId="0" fontId="0" fillId="0" borderId="19" xfId="0" applyFont="1" applyBorder="1" applyAlignment="1">
      <alignment wrapText="1"/>
    </xf>
    <xf numFmtId="0" fontId="0" fillId="0" borderId="22" xfId="0" applyFont="1" applyBorder="1" applyAlignment="1">
      <alignment wrapText="1"/>
    </xf>
    <xf numFmtId="0" fontId="61" fillId="0" borderId="20" xfId="0" applyFont="1" applyBorder="1" applyAlignment="1">
      <alignment vertical="center" wrapText="1"/>
    </xf>
    <xf numFmtId="0" fontId="61" fillId="0" borderId="21" xfId="0" applyFont="1" applyBorder="1" applyAlignment="1"/>
  </cellXfs>
  <cellStyles count="245">
    <cellStyle name="Comma 2" xfId="236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40" builtinId="9" hidden="1"/>
    <cellStyle name="Followed Hyperlink" xfId="242" builtinId="9" hidden="1"/>
    <cellStyle name="Good" xfId="233" builtinId="26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9" builtinId="8" hidden="1"/>
    <cellStyle name="Hyperlink" xfId="241" builtinId="8" hidden="1"/>
    <cellStyle name="Hyperlink" xfId="244" builtinId="8"/>
    <cellStyle name="Hyperlink 2" xfId="237"/>
    <cellStyle name="Komma 2" xfId="234"/>
    <cellStyle name="Normal" xfId="0" builtinId="0"/>
    <cellStyle name="Normal 2" xfId="1"/>
    <cellStyle name="Normal 3" xfId="232"/>
    <cellStyle name="Normal 4" xfId="238"/>
    <cellStyle name="Percent" xfId="243" builtinId="5"/>
    <cellStyle name="Percent 2" xfId="2"/>
    <cellStyle name="Percent 3" xfId="231"/>
    <cellStyle name="Procent 2" xfId="235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externalLink" Target="externalLinks/externalLink3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sharedStrings" Target="sharedStrings.xml"/><Relationship Id="rId47" Type="http://schemas.openxmlformats.org/officeDocument/2006/relationships/customXml" Target="../customXml/item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externalLink" Target="externalLinks/externalLink2.xml"/><Relationship Id="rId46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externalLink" Target="externalLinks/externalLink1.xml"/><Relationship Id="rId40" Type="http://schemas.openxmlformats.org/officeDocument/2006/relationships/theme" Target="theme/theme1.xml"/><Relationship Id="rId45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ams.corp.pbwan.net/10288367/document/3_Dokument/Import,%20Export%20mellan%20kommuner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ams.corp.pbwan.net/projects/10288367/document/3_Dokument/Import,%20Export%20mellan%20kommuner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ams.corp.pbwan.net/projects/10288367/document/3_Dokument/Sk&#229;ne%20l&#228;n%20(33%20kommuner)/L&#228;nsdata%20Sk&#229;ne%20l&#228;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ekinge"/>
      <sheetName val="Dalarna"/>
      <sheetName val="Gotland"/>
      <sheetName val="Gävleborg"/>
      <sheetName val="Halland"/>
      <sheetName val="Jämtland"/>
      <sheetName val="Jönköping"/>
      <sheetName val="Kalmar"/>
      <sheetName val="Norrbotten"/>
      <sheetName val="Skåne"/>
      <sheetName val="Stockholm"/>
      <sheetName val="Södermanland"/>
      <sheetName val="Uppsala"/>
      <sheetName val="Värmland"/>
      <sheetName val="Västerbotten"/>
      <sheetName val="Västernorrland"/>
      <sheetName val="Västra Götaland"/>
      <sheetName val="Östergötlan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4">
          <cell r="H4" t="str">
            <v>Burlöv</v>
          </cell>
          <cell r="K4" t="str">
            <v>Malmö</v>
          </cell>
        </row>
        <row r="6">
          <cell r="K6" t="str">
            <v>Helsingborg</v>
          </cell>
        </row>
        <row r="7">
          <cell r="K7" t="str">
            <v>Eslöv</v>
          </cell>
        </row>
        <row r="8">
          <cell r="H8" t="str">
            <v>Landskrona</v>
          </cell>
        </row>
        <row r="11">
          <cell r="K11" t="str">
            <v>Bromölla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ekinge"/>
      <sheetName val="Dalarna"/>
      <sheetName val="Gotland"/>
      <sheetName val="Gävleborg"/>
      <sheetName val="Halland"/>
      <sheetName val="Jämtland"/>
      <sheetName val="Jönköping"/>
      <sheetName val="Kalmar"/>
      <sheetName val="Norrbotten"/>
      <sheetName val="Skåne"/>
      <sheetName val="Stockholm"/>
      <sheetName val="Södermanland"/>
      <sheetName val="Uppsala"/>
      <sheetName val="Värmland"/>
      <sheetName val="Västerbotten"/>
      <sheetName val="Västernorrland"/>
      <sheetName val="Västra Götaland"/>
      <sheetName val="Östergötlan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4">
          <cell r="I4">
            <v>71031</v>
          </cell>
          <cell r="L4">
            <v>71031</v>
          </cell>
        </row>
        <row r="6">
          <cell r="L6">
            <v>105589</v>
          </cell>
        </row>
        <row r="7">
          <cell r="I7">
            <v>375531</v>
          </cell>
          <cell r="L7">
            <v>375530</v>
          </cell>
        </row>
        <row r="8">
          <cell r="I8">
            <v>57178</v>
          </cell>
        </row>
        <row r="9">
          <cell r="I9">
            <v>48410</v>
          </cell>
        </row>
        <row r="12">
          <cell r="L12">
            <v>51211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lproduktion"/>
      <sheetName val="Fjärrvärmeproduktion"/>
      <sheetName val="Slutanvändning"/>
      <sheetName val="Biogasproduktion och fordonsgas"/>
      <sheetName val="JACOB. Gas hushåll"/>
      <sheetName val="JACOB. Biogaspontential Skåne"/>
      <sheetName val="SAMMANSTÄLLNING GAS"/>
      <sheetName val="LÄNKNING GAS "/>
      <sheetName val="Solceller"/>
      <sheetName val="Vindkraftproduktion"/>
      <sheetName val="Mindre vattenkraft"/>
      <sheetName val="Länsstyrelsen"/>
      <sheetName val="Miljörapporter"/>
      <sheetName val="Energiföretagen KVV Elprod"/>
      <sheetName val="Energiföretagen KVV Värmeprod"/>
      <sheetName val="KVV miljörapporter"/>
      <sheetName val="Gas hushåll"/>
    </sheetNames>
    <sheetDataSet>
      <sheetData sheetId="0">
        <row r="42">
          <cell r="N42">
            <v>0</v>
          </cell>
        </row>
        <row r="43">
          <cell r="N43">
            <v>0</v>
          </cell>
        </row>
        <row r="44">
          <cell r="Q44"/>
          <cell r="U44"/>
          <cell r="V44"/>
        </row>
        <row r="45">
          <cell r="N45">
            <v>0</v>
          </cell>
        </row>
        <row r="46">
          <cell r="R46"/>
          <cell r="T46"/>
        </row>
        <row r="47">
          <cell r="S47"/>
        </row>
        <row r="48">
          <cell r="N48">
            <v>0</v>
          </cell>
        </row>
        <row r="50">
          <cell r="N50">
            <v>0</v>
          </cell>
        </row>
        <row r="51">
          <cell r="N51">
            <v>0</v>
          </cell>
        </row>
        <row r="52">
          <cell r="Q52"/>
          <cell r="U52"/>
          <cell r="V52"/>
        </row>
        <row r="53">
          <cell r="N53">
            <v>0</v>
          </cell>
        </row>
        <row r="54">
          <cell r="R54"/>
          <cell r="T54"/>
        </row>
        <row r="55">
          <cell r="S55"/>
        </row>
        <row r="56">
          <cell r="N56">
            <v>0</v>
          </cell>
        </row>
        <row r="58">
          <cell r="N58">
            <v>0</v>
          </cell>
        </row>
        <row r="59">
          <cell r="N59">
            <v>0</v>
          </cell>
        </row>
        <row r="60">
          <cell r="Q60"/>
          <cell r="U60"/>
          <cell r="V60"/>
        </row>
        <row r="61">
          <cell r="N61">
            <v>0</v>
          </cell>
        </row>
        <row r="62">
          <cell r="R62"/>
          <cell r="T62"/>
        </row>
        <row r="63">
          <cell r="S63"/>
        </row>
        <row r="64">
          <cell r="N64">
            <v>0</v>
          </cell>
        </row>
        <row r="66">
          <cell r="N66">
            <v>86374</v>
          </cell>
        </row>
        <row r="67">
          <cell r="N67">
            <v>0</v>
          </cell>
        </row>
        <row r="68">
          <cell r="Q68"/>
          <cell r="U68"/>
          <cell r="V68"/>
        </row>
        <row r="69">
          <cell r="N69">
            <v>0</v>
          </cell>
        </row>
        <row r="70">
          <cell r="R70"/>
          <cell r="T70"/>
        </row>
        <row r="71">
          <cell r="S71"/>
        </row>
        <row r="72">
          <cell r="N72">
            <v>0</v>
          </cell>
        </row>
        <row r="82">
          <cell r="N82">
            <v>0</v>
          </cell>
        </row>
        <row r="83">
          <cell r="N83">
            <v>0</v>
          </cell>
        </row>
        <row r="84">
          <cell r="Q84"/>
          <cell r="U84"/>
          <cell r="V84"/>
        </row>
        <row r="85">
          <cell r="N85">
            <v>0</v>
          </cell>
        </row>
        <row r="86">
          <cell r="R86"/>
          <cell r="T86"/>
        </row>
        <row r="87">
          <cell r="S87"/>
        </row>
        <row r="88">
          <cell r="N88">
            <v>0</v>
          </cell>
        </row>
        <row r="90">
          <cell r="N90">
            <v>0</v>
          </cell>
        </row>
        <row r="91">
          <cell r="N91">
            <v>0</v>
          </cell>
        </row>
        <row r="92">
          <cell r="Q92"/>
          <cell r="U92"/>
          <cell r="V92"/>
        </row>
        <row r="93">
          <cell r="N93">
            <v>0</v>
          </cell>
        </row>
        <row r="94">
          <cell r="R94"/>
          <cell r="T94"/>
        </row>
        <row r="95">
          <cell r="S95"/>
        </row>
        <row r="96">
          <cell r="N96">
            <v>0</v>
          </cell>
        </row>
        <row r="98">
          <cell r="N98">
            <v>0</v>
          </cell>
        </row>
        <row r="99">
          <cell r="N99">
            <v>0</v>
          </cell>
        </row>
        <row r="100">
          <cell r="Q100"/>
          <cell r="U100"/>
          <cell r="V100"/>
        </row>
        <row r="101">
          <cell r="N101">
            <v>0</v>
          </cell>
        </row>
        <row r="102">
          <cell r="R102"/>
          <cell r="T102"/>
        </row>
        <row r="103">
          <cell r="S103"/>
        </row>
        <row r="104">
          <cell r="N104">
            <v>0</v>
          </cell>
        </row>
        <row r="106">
          <cell r="N106">
            <v>14818.122119815667</v>
          </cell>
        </row>
        <row r="107">
          <cell r="N107">
            <v>0</v>
          </cell>
        </row>
        <row r="108">
          <cell r="Q108"/>
          <cell r="U108"/>
          <cell r="V108"/>
        </row>
        <row r="109">
          <cell r="N109">
            <v>0</v>
          </cell>
        </row>
        <row r="110">
          <cell r="R110"/>
          <cell r="T110"/>
        </row>
        <row r="111">
          <cell r="S111"/>
        </row>
        <row r="112">
          <cell r="N112">
            <v>0</v>
          </cell>
        </row>
        <row r="122">
          <cell r="N122">
            <v>0</v>
          </cell>
        </row>
        <row r="123">
          <cell r="N123">
            <v>0</v>
          </cell>
        </row>
        <row r="124">
          <cell r="Q124"/>
          <cell r="U124"/>
          <cell r="V124"/>
        </row>
        <row r="125">
          <cell r="N125">
            <v>0</v>
          </cell>
        </row>
        <row r="126">
          <cell r="R126"/>
          <cell r="T126"/>
        </row>
        <row r="127">
          <cell r="S127"/>
        </row>
        <row r="128">
          <cell r="N128">
            <v>0</v>
          </cell>
        </row>
        <row r="130">
          <cell r="N130">
            <v>0</v>
          </cell>
        </row>
        <row r="131">
          <cell r="N131">
            <v>0</v>
          </cell>
        </row>
        <row r="132">
          <cell r="Q132"/>
          <cell r="U132"/>
          <cell r="V132"/>
        </row>
        <row r="133">
          <cell r="N133">
            <v>0</v>
          </cell>
        </row>
        <row r="134">
          <cell r="R134"/>
          <cell r="T134"/>
        </row>
        <row r="135">
          <cell r="S135"/>
        </row>
        <row r="136">
          <cell r="N136">
            <v>0</v>
          </cell>
        </row>
        <row r="138">
          <cell r="N138">
            <v>0</v>
          </cell>
        </row>
        <row r="139">
          <cell r="N139">
            <v>0</v>
          </cell>
        </row>
        <row r="140">
          <cell r="Q140"/>
          <cell r="U140"/>
          <cell r="V140"/>
        </row>
        <row r="141">
          <cell r="N141">
            <v>0</v>
          </cell>
        </row>
        <row r="142">
          <cell r="R142"/>
          <cell r="T142"/>
        </row>
        <row r="143">
          <cell r="S143"/>
        </row>
        <row r="144">
          <cell r="N144">
            <v>0</v>
          </cell>
        </row>
        <row r="146">
          <cell r="N146">
            <v>0</v>
          </cell>
        </row>
        <row r="147">
          <cell r="N147">
            <v>0</v>
          </cell>
        </row>
        <row r="148">
          <cell r="Q148"/>
          <cell r="U148"/>
          <cell r="V148"/>
        </row>
        <row r="149">
          <cell r="N149">
            <v>0</v>
          </cell>
        </row>
        <row r="150">
          <cell r="R150"/>
          <cell r="T150"/>
        </row>
        <row r="151">
          <cell r="S151"/>
        </row>
        <row r="152">
          <cell r="N152">
            <v>0</v>
          </cell>
        </row>
        <row r="162">
          <cell r="N162">
            <v>0</v>
          </cell>
        </row>
        <row r="163">
          <cell r="N163">
            <v>0</v>
          </cell>
        </row>
        <row r="164">
          <cell r="Q164"/>
          <cell r="U164"/>
          <cell r="V164"/>
        </row>
        <row r="165">
          <cell r="N165">
            <v>0</v>
          </cell>
        </row>
        <row r="166">
          <cell r="R166"/>
          <cell r="T166"/>
        </row>
        <row r="167">
          <cell r="S167"/>
        </row>
        <row r="168">
          <cell r="N168">
            <v>0</v>
          </cell>
        </row>
        <row r="170">
          <cell r="N170">
            <v>0</v>
          </cell>
        </row>
        <row r="171">
          <cell r="N171">
            <v>0</v>
          </cell>
        </row>
        <row r="172">
          <cell r="Q172"/>
          <cell r="U172"/>
          <cell r="V172"/>
        </row>
        <row r="173">
          <cell r="N173">
            <v>0</v>
          </cell>
        </row>
        <row r="174">
          <cell r="R174"/>
          <cell r="T174"/>
        </row>
        <row r="175">
          <cell r="S175"/>
        </row>
        <row r="176">
          <cell r="N176">
            <v>0</v>
          </cell>
        </row>
        <row r="178">
          <cell r="N178">
            <v>0</v>
          </cell>
        </row>
        <row r="179">
          <cell r="N179">
            <v>0</v>
          </cell>
        </row>
        <row r="180">
          <cell r="Q180"/>
          <cell r="U180"/>
          <cell r="V180"/>
        </row>
        <row r="181">
          <cell r="N181">
            <v>0</v>
          </cell>
        </row>
        <row r="182">
          <cell r="R182"/>
          <cell r="T182"/>
        </row>
        <row r="183">
          <cell r="S183"/>
        </row>
        <row r="184">
          <cell r="N184">
            <v>0</v>
          </cell>
        </row>
        <row r="186">
          <cell r="N186">
            <v>0</v>
          </cell>
        </row>
        <row r="187">
          <cell r="N187">
            <v>0</v>
          </cell>
        </row>
        <row r="188">
          <cell r="Q188"/>
          <cell r="U188"/>
          <cell r="V188"/>
        </row>
        <row r="189">
          <cell r="N189">
            <v>0</v>
          </cell>
        </row>
        <row r="190">
          <cell r="R190"/>
          <cell r="T190"/>
        </row>
        <row r="191">
          <cell r="S191"/>
        </row>
        <row r="192">
          <cell r="N192">
            <v>0</v>
          </cell>
        </row>
        <row r="202">
          <cell r="N202">
            <v>0</v>
          </cell>
        </row>
        <row r="203">
          <cell r="N203">
            <v>0</v>
          </cell>
        </row>
        <row r="204">
          <cell r="Q204"/>
          <cell r="U204"/>
          <cell r="V204"/>
        </row>
        <row r="205">
          <cell r="N205">
            <v>0</v>
          </cell>
        </row>
        <row r="206">
          <cell r="R206"/>
          <cell r="T206"/>
        </row>
        <row r="207">
          <cell r="S207"/>
        </row>
        <row r="208">
          <cell r="N208">
            <v>0</v>
          </cell>
        </row>
        <row r="210">
          <cell r="N210">
            <v>0</v>
          </cell>
        </row>
        <row r="211">
          <cell r="N211">
            <v>0</v>
          </cell>
        </row>
        <row r="212">
          <cell r="Q212"/>
          <cell r="U212"/>
          <cell r="V212"/>
        </row>
        <row r="213">
          <cell r="N213">
            <v>0</v>
          </cell>
        </row>
        <row r="214">
          <cell r="R214"/>
          <cell r="T214"/>
        </row>
        <row r="215">
          <cell r="S215"/>
        </row>
        <row r="216">
          <cell r="N216">
            <v>0</v>
          </cell>
        </row>
        <row r="218">
          <cell r="N218">
            <v>60348.375576036866</v>
          </cell>
        </row>
        <row r="219">
          <cell r="N219">
            <v>0</v>
          </cell>
        </row>
        <row r="220">
          <cell r="Q220"/>
          <cell r="U220"/>
          <cell r="V220"/>
        </row>
        <row r="221">
          <cell r="N221">
            <v>0</v>
          </cell>
        </row>
        <row r="222">
          <cell r="R222"/>
          <cell r="T222"/>
        </row>
        <row r="223">
          <cell r="S223"/>
        </row>
        <row r="224">
          <cell r="N224">
            <v>0</v>
          </cell>
        </row>
        <row r="226">
          <cell r="N226">
            <v>2963.6244239631337</v>
          </cell>
        </row>
        <row r="227">
          <cell r="N227">
            <v>0</v>
          </cell>
        </row>
        <row r="228">
          <cell r="Q228"/>
          <cell r="U228"/>
          <cell r="V228"/>
        </row>
        <row r="229">
          <cell r="N229">
            <v>0</v>
          </cell>
        </row>
        <row r="230">
          <cell r="R230"/>
          <cell r="T230"/>
        </row>
        <row r="231">
          <cell r="S231"/>
        </row>
        <row r="232">
          <cell r="N232">
            <v>0</v>
          </cell>
        </row>
        <row r="242">
          <cell r="N242">
            <v>0</v>
          </cell>
        </row>
        <row r="243">
          <cell r="N243">
            <v>0</v>
          </cell>
        </row>
        <row r="244">
          <cell r="Q244"/>
          <cell r="U244"/>
          <cell r="V244"/>
        </row>
        <row r="245">
          <cell r="N245">
            <v>0</v>
          </cell>
        </row>
        <row r="246">
          <cell r="R246"/>
          <cell r="T246"/>
        </row>
        <row r="247">
          <cell r="S247"/>
        </row>
        <row r="248">
          <cell r="N248">
            <v>0</v>
          </cell>
        </row>
        <row r="250">
          <cell r="N250">
            <v>0</v>
          </cell>
        </row>
        <row r="251">
          <cell r="N251">
            <v>0</v>
          </cell>
        </row>
        <row r="252">
          <cell r="Q252"/>
          <cell r="U252"/>
          <cell r="V252"/>
        </row>
        <row r="253">
          <cell r="N253">
            <v>0</v>
          </cell>
        </row>
        <row r="254">
          <cell r="R254"/>
          <cell r="T254"/>
        </row>
        <row r="255">
          <cell r="S255"/>
        </row>
        <row r="256">
          <cell r="N256">
            <v>0</v>
          </cell>
        </row>
        <row r="258">
          <cell r="N258">
            <v>0</v>
          </cell>
        </row>
        <row r="259">
          <cell r="N259">
            <v>0</v>
          </cell>
        </row>
        <row r="260">
          <cell r="Q260"/>
          <cell r="U260"/>
          <cell r="V260"/>
        </row>
        <row r="261">
          <cell r="N261">
            <v>0</v>
          </cell>
        </row>
        <row r="262">
          <cell r="R262"/>
          <cell r="T262"/>
        </row>
        <row r="263">
          <cell r="S263"/>
        </row>
        <row r="264">
          <cell r="N264">
            <v>0</v>
          </cell>
        </row>
        <row r="266">
          <cell r="N266">
            <v>0</v>
          </cell>
        </row>
        <row r="267">
          <cell r="N267">
            <v>0</v>
          </cell>
        </row>
        <row r="268">
          <cell r="Q268"/>
          <cell r="U268"/>
          <cell r="V268"/>
        </row>
        <row r="269">
          <cell r="N269">
            <v>0</v>
          </cell>
        </row>
        <row r="270">
          <cell r="R270"/>
          <cell r="T270"/>
        </row>
        <row r="271">
          <cell r="S271"/>
        </row>
        <row r="272">
          <cell r="N272">
            <v>0</v>
          </cell>
        </row>
        <row r="282">
          <cell r="N282">
            <v>0</v>
          </cell>
        </row>
        <row r="283">
          <cell r="N283">
            <v>0</v>
          </cell>
        </row>
        <row r="284">
          <cell r="Q284"/>
          <cell r="U284"/>
          <cell r="V284"/>
        </row>
        <row r="285">
          <cell r="N285">
            <v>0</v>
          </cell>
        </row>
        <row r="286">
          <cell r="R286"/>
          <cell r="T286"/>
        </row>
        <row r="287">
          <cell r="S287"/>
        </row>
        <row r="288">
          <cell r="N288">
            <v>0</v>
          </cell>
        </row>
        <row r="290">
          <cell r="N290">
            <v>0</v>
          </cell>
        </row>
        <row r="291">
          <cell r="N291">
            <v>0</v>
          </cell>
        </row>
        <row r="292">
          <cell r="Q292"/>
          <cell r="U292"/>
          <cell r="V292"/>
        </row>
        <row r="293">
          <cell r="N293">
            <v>0</v>
          </cell>
        </row>
        <row r="294">
          <cell r="R294"/>
          <cell r="T294"/>
        </row>
        <row r="295">
          <cell r="S295"/>
        </row>
        <row r="296">
          <cell r="N296">
            <v>0</v>
          </cell>
        </row>
        <row r="298">
          <cell r="N298">
            <v>0</v>
          </cell>
        </row>
        <row r="299">
          <cell r="N299">
            <v>0</v>
          </cell>
        </row>
        <row r="300">
          <cell r="Q300"/>
          <cell r="U300"/>
          <cell r="V300"/>
        </row>
        <row r="301">
          <cell r="N301">
            <v>0</v>
          </cell>
        </row>
        <row r="302">
          <cell r="R302"/>
          <cell r="T302"/>
        </row>
        <row r="303">
          <cell r="S303"/>
        </row>
        <row r="304">
          <cell r="N304">
            <v>0</v>
          </cell>
        </row>
        <row r="306">
          <cell r="N306">
            <v>0</v>
          </cell>
        </row>
        <row r="307">
          <cell r="N307">
            <v>0</v>
          </cell>
        </row>
        <row r="308">
          <cell r="Q308"/>
          <cell r="U308"/>
          <cell r="V308"/>
        </row>
        <row r="309">
          <cell r="N309">
            <v>0</v>
          </cell>
        </row>
        <row r="310">
          <cell r="R310"/>
          <cell r="T310"/>
        </row>
        <row r="311">
          <cell r="S311"/>
        </row>
        <row r="312">
          <cell r="N312">
            <v>0</v>
          </cell>
        </row>
        <row r="322">
          <cell r="N322">
            <v>0</v>
          </cell>
        </row>
        <row r="323">
          <cell r="N323">
            <v>0</v>
          </cell>
        </row>
        <row r="324">
          <cell r="Q324"/>
          <cell r="U324"/>
          <cell r="V324"/>
        </row>
        <row r="325">
          <cell r="N325">
            <v>0</v>
          </cell>
        </row>
        <row r="326">
          <cell r="R326"/>
          <cell r="T326"/>
        </row>
        <row r="327">
          <cell r="S327"/>
        </row>
        <row r="328">
          <cell r="N328">
            <v>0</v>
          </cell>
        </row>
        <row r="330">
          <cell r="N330">
            <v>163</v>
          </cell>
        </row>
        <row r="331">
          <cell r="N331">
            <v>820</v>
          </cell>
        </row>
        <row r="332">
          <cell r="Q332"/>
          <cell r="U332"/>
          <cell r="V332"/>
        </row>
        <row r="333">
          <cell r="N333">
            <v>0</v>
          </cell>
        </row>
        <row r="334">
          <cell r="R334"/>
          <cell r="T334"/>
        </row>
        <row r="335">
          <cell r="S335"/>
        </row>
        <row r="336">
          <cell r="N336">
            <v>0</v>
          </cell>
        </row>
        <row r="338">
          <cell r="N338">
            <v>538</v>
          </cell>
        </row>
        <row r="339">
          <cell r="N339">
            <v>0</v>
          </cell>
        </row>
        <row r="340">
          <cell r="Q340"/>
          <cell r="U340"/>
          <cell r="V340"/>
        </row>
        <row r="341">
          <cell r="N341">
            <v>0</v>
          </cell>
        </row>
        <row r="342">
          <cell r="R342"/>
          <cell r="T342"/>
        </row>
        <row r="343">
          <cell r="S343"/>
        </row>
        <row r="344">
          <cell r="N344">
            <v>0</v>
          </cell>
        </row>
        <row r="346">
          <cell r="N346">
            <v>23677</v>
          </cell>
        </row>
        <row r="347">
          <cell r="N347">
            <v>0</v>
          </cell>
        </row>
        <row r="348">
          <cell r="Q348"/>
          <cell r="U348"/>
          <cell r="V348"/>
        </row>
        <row r="349">
          <cell r="N349">
            <v>0</v>
          </cell>
        </row>
        <row r="350">
          <cell r="R350"/>
          <cell r="T350"/>
        </row>
        <row r="351">
          <cell r="S351"/>
        </row>
        <row r="352">
          <cell r="N352">
            <v>0</v>
          </cell>
        </row>
        <row r="362">
          <cell r="N362">
            <v>663</v>
          </cell>
        </row>
        <row r="363">
          <cell r="N363">
            <v>0</v>
          </cell>
        </row>
        <row r="364">
          <cell r="Q364"/>
          <cell r="U364"/>
          <cell r="V364"/>
        </row>
        <row r="365">
          <cell r="N365">
            <v>0</v>
          </cell>
        </row>
        <row r="366">
          <cell r="R366"/>
          <cell r="T366"/>
        </row>
        <row r="367">
          <cell r="S367"/>
        </row>
        <row r="368">
          <cell r="N368">
            <v>0</v>
          </cell>
        </row>
        <row r="370">
          <cell r="N370">
            <v>0</v>
          </cell>
        </row>
        <row r="371">
          <cell r="N371">
            <v>0</v>
          </cell>
        </row>
        <row r="372">
          <cell r="Q372"/>
          <cell r="U372"/>
          <cell r="V372"/>
        </row>
        <row r="373">
          <cell r="N373">
            <v>0</v>
          </cell>
        </row>
        <row r="374">
          <cell r="R374"/>
          <cell r="T374"/>
        </row>
        <row r="375">
          <cell r="S375"/>
        </row>
        <row r="376">
          <cell r="N376">
            <v>0</v>
          </cell>
        </row>
        <row r="378">
          <cell r="N378">
            <v>0</v>
          </cell>
        </row>
        <row r="379">
          <cell r="N379">
            <v>0</v>
          </cell>
        </row>
        <row r="380">
          <cell r="Q380"/>
          <cell r="U380"/>
          <cell r="V380"/>
        </row>
        <row r="381">
          <cell r="N381">
            <v>0</v>
          </cell>
        </row>
        <row r="382">
          <cell r="R382"/>
          <cell r="T382"/>
        </row>
        <row r="383">
          <cell r="S383"/>
        </row>
        <row r="384">
          <cell r="N384">
            <v>0</v>
          </cell>
        </row>
        <row r="386">
          <cell r="N386">
            <v>0</v>
          </cell>
        </row>
        <row r="387">
          <cell r="N387">
            <v>0</v>
          </cell>
        </row>
        <row r="388">
          <cell r="Q388"/>
          <cell r="U388"/>
          <cell r="V388"/>
        </row>
        <row r="389">
          <cell r="N389">
            <v>0</v>
          </cell>
        </row>
        <row r="390">
          <cell r="R390"/>
          <cell r="T390"/>
        </row>
        <row r="391">
          <cell r="S391"/>
        </row>
        <row r="392">
          <cell r="N392">
            <v>0</v>
          </cell>
        </row>
        <row r="402">
          <cell r="N402">
            <v>0</v>
          </cell>
        </row>
        <row r="403">
          <cell r="N403">
            <v>0</v>
          </cell>
        </row>
        <row r="404">
          <cell r="Q404"/>
          <cell r="U404"/>
          <cell r="V404"/>
        </row>
        <row r="405">
          <cell r="N405">
            <v>0</v>
          </cell>
        </row>
        <row r="406">
          <cell r="R406"/>
          <cell r="T406"/>
        </row>
        <row r="407">
          <cell r="S407"/>
        </row>
        <row r="408">
          <cell r="N408">
            <v>0</v>
          </cell>
        </row>
        <row r="410">
          <cell r="N410">
            <v>0</v>
          </cell>
        </row>
        <row r="411">
          <cell r="N411">
            <v>0</v>
          </cell>
        </row>
        <row r="412">
          <cell r="Q412"/>
          <cell r="U412"/>
          <cell r="V412"/>
        </row>
        <row r="413">
          <cell r="N413">
            <v>0</v>
          </cell>
        </row>
        <row r="414">
          <cell r="R414"/>
          <cell r="T414"/>
        </row>
        <row r="415">
          <cell r="S415"/>
        </row>
        <row r="416">
          <cell r="N416">
            <v>0</v>
          </cell>
        </row>
        <row r="418">
          <cell r="N418">
            <v>0</v>
          </cell>
        </row>
        <row r="419">
          <cell r="N419">
            <v>0</v>
          </cell>
        </row>
        <row r="420">
          <cell r="Q420"/>
          <cell r="U420"/>
          <cell r="V420"/>
        </row>
        <row r="421">
          <cell r="N421">
            <v>0</v>
          </cell>
        </row>
        <row r="422">
          <cell r="R422"/>
          <cell r="T422"/>
        </row>
        <row r="423">
          <cell r="S423"/>
        </row>
        <row r="424">
          <cell r="N424">
            <v>0</v>
          </cell>
        </row>
        <row r="426">
          <cell r="N426">
            <v>75053</v>
          </cell>
        </row>
        <row r="427">
          <cell r="N427">
            <v>0</v>
          </cell>
        </row>
        <row r="428">
          <cell r="Q428"/>
          <cell r="U428"/>
          <cell r="V428"/>
        </row>
        <row r="429">
          <cell r="N429">
            <v>0</v>
          </cell>
        </row>
        <row r="430">
          <cell r="R430"/>
          <cell r="T430"/>
        </row>
        <row r="431">
          <cell r="S431"/>
        </row>
        <row r="432">
          <cell r="N432">
            <v>0</v>
          </cell>
        </row>
        <row r="442">
          <cell r="N442">
            <v>0</v>
          </cell>
        </row>
        <row r="443">
          <cell r="N443">
            <v>0</v>
          </cell>
        </row>
        <row r="444">
          <cell r="Q444"/>
          <cell r="U444"/>
          <cell r="V444"/>
        </row>
        <row r="445">
          <cell r="N445">
            <v>0</v>
          </cell>
        </row>
        <row r="446">
          <cell r="R446"/>
          <cell r="T446"/>
        </row>
        <row r="447">
          <cell r="S447"/>
        </row>
        <row r="448">
          <cell r="N448">
            <v>0</v>
          </cell>
        </row>
        <row r="450">
          <cell r="N450">
            <v>0</v>
          </cell>
        </row>
        <row r="451">
          <cell r="N451">
            <v>0</v>
          </cell>
        </row>
        <row r="452">
          <cell r="Q452"/>
          <cell r="U452"/>
          <cell r="V452"/>
        </row>
        <row r="453">
          <cell r="N453">
            <v>0</v>
          </cell>
        </row>
        <row r="454">
          <cell r="R454"/>
          <cell r="T454"/>
        </row>
        <row r="455">
          <cell r="S455"/>
        </row>
        <row r="456">
          <cell r="N456">
            <v>0</v>
          </cell>
        </row>
        <row r="458">
          <cell r="N458">
            <v>0</v>
          </cell>
        </row>
        <row r="459">
          <cell r="N459">
            <v>0</v>
          </cell>
        </row>
        <row r="460">
          <cell r="Q460"/>
          <cell r="U460"/>
          <cell r="V460"/>
        </row>
        <row r="461">
          <cell r="N461">
            <v>0</v>
          </cell>
        </row>
        <row r="462">
          <cell r="R462"/>
          <cell r="T462"/>
        </row>
        <row r="463">
          <cell r="S463"/>
        </row>
        <row r="464">
          <cell r="N464">
            <v>0</v>
          </cell>
        </row>
        <row r="466">
          <cell r="N466">
            <v>0</v>
          </cell>
        </row>
        <row r="467">
          <cell r="N467">
            <v>0</v>
          </cell>
        </row>
        <row r="468">
          <cell r="Q468"/>
          <cell r="U468"/>
          <cell r="V468"/>
        </row>
        <row r="469">
          <cell r="N469">
            <v>0</v>
          </cell>
        </row>
        <row r="470">
          <cell r="R470"/>
          <cell r="T470"/>
        </row>
        <row r="471">
          <cell r="S471"/>
        </row>
        <row r="472">
          <cell r="N472">
            <v>0</v>
          </cell>
        </row>
        <row r="482">
          <cell r="N482">
            <v>0</v>
          </cell>
        </row>
        <row r="483">
          <cell r="N483">
            <v>0</v>
          </cell>
        </row>
        <row r="484">
          <cell r="Q484"/>
          <cell r="U484"/>
          <cell r="V484"/>
        </row>
        <row r="485">
          <cell r="N485">
            <v>0</v>
          </cell>
        </row>
        <row r="486">
          <cell r="R486"/>
          <cell r="T486"/>
        </row>
        <row r="487">
          <cell r="S487"/>
        </row>
        <row r="488">
          <cell r="N488">
            <v>0</v>
          </cell>
        </row>
        <row r="490">
          <cell r="N490">
            <v>0</v>
          </cell>
        </row>
        <row r="491">
          <cell r="N491">
            <v>0</v>
          </cell>
        </row>
        <row r="492">
          <cell r="Q492"/>
          <cell r="U492"/>
          <cell r="V492"/>
        </row>
        <row r="493">
          <cell r="N493">
            <v>0</v>
          </cell>
        </row>
        <row r="494">
          <cell r="R494"/>
          <cell r="T494"/>
        </row>
        <row r="495">
          <cell r="S495"/>
        </row>
        <row r="496">
          <cell r="N496">
            <v>0</v>
          </cell>
        </row>
        <row r="498">
          <cell r="N498">
            <v>0</v>
          </cell>
        </row>
        <row r="499">
          <cell r="N499">
            <v>0</v>
          </cell>
        </row>
        <row r="500">
          <cell r="Q500"/>
          <cell r="U500"/>
          <cell r="V500"/>
        </row>
        <row r="501">
          <cell r="N501">
            <v>0</v>
          </cell>
        </row>
        <row r="502">
          <cell r="R502"/>
          <cell r="T502"/>
        </row>
        <row r="503">
          <cell r="S503"/>
        </row>
        <row r="504">
          <cell r="N504">
            <v>0</v>
          </cell>
        </row>
        <row r="506">
          <cell r="N506">
            <v>14818.122119815667</v>
          </cell>
        </row>
        <row r="507">
          <cell r="N507">
            <v>0</v>
          </cell>
        </row>
        <row r="508">
          <cell r="Q508"/>
          <cell r="U508"/>
          <cell r="V508"/>
        </row>
        <row r="509">
          <cell r="N509">
            <v>0</v>
          </cell>
        </row>
        <row r="510">
          <cell r="R510"/>
          <cell r="T510"/>
        </row>
        <row r="511">
          <cell r="S511"/>
        </row>
        <row r="512">
          <cell r="N512">
            <v>0</v>
          </cell>
        </row>
        <row r="522">
          <cell r="N522">
            <v>0</v>
          </cell>
        </row>
        <row r="523">
          <cell r="N523">
            <v>0</v>
          </cell>
        </row>
        <row r="524">
          <cell r="Q524"/>
          <cell r="U524"/>
          <cell r="V524"/>
        </row>
        <row r="525">
          <cell r="N525">
            <v>0</v>
          </cell>
        </row>
        <row r="526">
          <cell r="R526"/>
          <cell r="T526"/>
        </row>
        <row r="527">
          <cell r="S527"/>
        </row>
        <row r="528">
          <cell r="N528">
            <v>0</v>
          </cell>
        </row>
        <row r="530">
          <cell r="N530">
            <v>0</v>
          </cell>
        </row>
        <row r="531">
          <cell r="N531">
            <v>0</v>
          </cell>
        </row>
        <row r="532">
          <cell r="Q532"/>
          <cell r="U532"/>
          <cell r="V532"/>
        </row>
        <row r="533">
          <cell r="N533">
            <v>0</v>
          </cell>
        </row>
        <row r="534">
          <cell r="R534"/>
          <cell r="T534"/>
        </row>
        <row r="535">
          <cell r="S535"/>
        </row>
        <row r="536">
          <cell r="N536">
            <v>0</v>
          </cell>
        </row>
        <row r="538">
          <cell r="N538">
            <v>0</v>
          </cell>
        </row>
        <row r="539">
          <cell r="N539">
            <v>0</v>
          </cell>
        </row>
        <row r="540">
          <cell r="Q540"/>
          <cell r="U540"/>
          <cell r="V540"/>
        </row>
        <row r="541">
          <cell r="N541">
            <v>0</v>
          </cell>
        </row>
        <row r="542">
          <cell r="R542"/>
          <cell r="T542"/>
        </row>
        <row r="543">
          <cell r="S543"/>
        </row>
        <row r="544">
          <cell r="N544">
            <v>0</v>
          </cell>
        </row>
        <row r="546">
          <cell r="N546">
            <v>39558</v>
          </cell>
        </row>
        <row r="547">
          <cell r="N547">
            <v>0</v>
          </cell>
        </row>
        <row r="548">
          <cell r="Q548"/>
          <cell r="U548"/>
          <cell r="V548"/>
        </row>
        <row r="549">
          <cell r="N549">
            <v>0</v>
          </cell>
        </row>
        <row r="550">
          <cell r="R550"/>
          <cell r="T550"/>
        </row>
        <row r="551">
          <cell r="S551"/>
        </row>
        <row r="552">
          <cell r="N552">
            <v>0</v>
          </cell>
        </row>
        <row r="562">
          <cell r="N562">
            <v>0</v>
          </cell>
        </row>
        <row r="563">
          <cell r="N563">
            <v>0</v>
          </cell>
        </row>
        <row r="564">
          <cell r="Q564"/>
          <cell r="U564"/>
          <cell r="V564"/>
        </row>
        <row r="565">
          <cell r="N565">
            <v>0</v>
          </cell>
        </row>
        <row r="566">
          <cell r="R566"/>
          <cell r="T566"/>
        </row>
        <row r="567">
          <cell r="S567"/>
        </row>
        <row r="568">
          <cell r="N568">
            <v>0</v>
          </cell>
        </row>
        <row r="570">
          <cell r="N570">
            <v>0</v>
          </cell>
        </row>
        <row r="571">
          <cell r="N571">
            <v>0</v>
          </cell>
        </row>
        <row r="572">
          <cell r="Q572"/>
          <cell r="U572"/>
          <cell r="V572"/>
        </row>
        <row r="573">
          <cell r="N573">
            <v>0</v>
          </cell>
        </row>
        <row r="574">
          <cell r="R574"/>
          <cell r="T574"/>
        </row>
        <row r="575">
          <cell r="S575"/>
        </row>
        <row r="576">
          <cell r="N576">
            <v>0</v>
          </cell>
        </row>
        <row r="578">
          <cell r="N578">
            <v>0</v>
          </cell>
        </row>
        <row r="579">
          <cell r="N579">
            <v>0</v>
          </cell>
        </row>
        <row r="580">
          <cell r="Q580"/>
          <cell r="U580"/>
          <cell r="V580"/>
        </row>
        <row r="581">
          <cell r="N581">
            <v>0</v>
          </cell>
        </row>
        <row r="582">
          <cell r="R582"/>
          <cell r="T582"/>
        </row>
        <row r="583">
          <cell r="S583"/>
        </row>
        <row r="584">
          <cell r="N584">
            <v>0</v>
          </cell>
        </row>
        <row r="586">
          <cell r="N586">
            <v>27117</v>
          </cell>
        </row>
        <row r="587">
          <cell r="N587">
            <v>0</v>
          </cell>
        </row>
        <row r="588">
          <cell r="Q588"/>
          <cell r="U588"/>
          <cell r="V588"/>
        </row>
        <row r="589">
          <cell r="N589">
            <v>0</v>
          </cell>
        </row>
        <row r="590">
          <cell r="R590"/>
          <cell r="T590"/>
        </row>
        <row r="591">
          <cell r="S591"/>
        </row>
        <row r="592">
          <cell r="N592">
            <v>0</v>
          </cell>
        </row>
        <row r="602">
          <cell r="N602">
            <v>0</v>
          </cell>
        </row>
        <row r="603">
          <cell r="N603">
            <v>0</v>
          </cell>
        </row>
        <row r="604">
          <cell r="Q604"/>
          <cell r="U604"/>
          <cell r="V604"/>
        </row>
        <row r="605">
          <cell r="N605">
            <v>0</v>
          </cell>
        </row>
        <row r="606">
          <cell r="R606"/>
          <cell r="T606"/>
        </row>
        <row r="607">
          <cell r="S607"/>
        </row>
        <row r="608">
          <cell r="N608">
            <v>0</v>
          </cell>
        </row>
        <row r="610">
          <cell r="N610">
            <v>0</v>
          </cell>
        </row>
        <row r="611">
          <cell r="N611">
            <v>0</v>
          </cell>
        </row>
        <row r="612">
          <cell r="Q612"/>
          <cell r="U612"/>
          <cell r="V612"/>
        </row>
        <row r="613">
          <cell r="N613">
            <v>0</v>
          </cell>
        </row>
        <row r="614">
          <cell r="R614"/>
          <cell r="T614"/>
        </row>
        <row r="615">
          <cell r="S615"/>
        </row>
        <row r="616">
          <cell r="N616">
            <v>0</v>
          </cell>
        </row>
        <row r="618">
          <cell r="N618">
            <v>0</v>
          </cell>
        </row>
        <row r="619">
          <cell r="N619">
            <v>0</v>
          </cell>
        </row>
        <row r="620">
          <cell r="Q620"/>
          <cell r="U620"/>
          <cell r="V620"/>
        </row>
        <row r="621">
          <cell r="N621">
            <v>0</v>
          </cell>
        </row>
        <row r="622">
          <cell r="R622"/>
          <cell r="T622"/>
        </row>
        <row r="623">
          <cell r="S623"/>
        </row>
        <row r="624">
          <cell r="N624">
            <v>0</v>
          </cell>
        </row>
        <row r="626">
          <cell r="N626">
            <v>72639</v>
          </cell>
        </row>
        <row r="627">
          <cell r="N627">
            <v>0</v>
          </cell>
        </row>
        <row r="628">
          <cell r="Q628"/>
          <cell r="U628"/>
          <cell r="V628"/>
        </row>
        <row r="629">
          <cell r="N629">
            <v>0</v>
          </cell>
        </row>
        <row r="630">
          <cell r="R630"/>
          <cell r="T630"/>
        </row>
        <row r="631">
          <cell r="S631"/>
        </row>
        <row r="632">
          <cell r="N632">
            <v>0</v>
          </cell>
        </row>
        <row r="642">
          <cell r="N642">
            <v>182782</v>
          </cell>
        </row>
        <row r="643">
          <cell r="N643">
            <v>43178</v>
          </cell>
        </row>
        <row r="644">
          <cell r="Q644"/>
          <cell r="U644"/>
          <cell r="V644"/>
        </row>
        <row r="645">
          <cell r="N645">
            <v>78854</v>
          </cell>
        </row>
        <row r="646">
          <cell r="N646">
            <v>67687</v>
          </cell>
          <cell r="R646"/>
          <cell r="T646"/>
        </row>
        <row r="647">
          <cell r="N647">
            <v>51690</v>
          </cell>
          <cell r="S647"/>
        </row>
        <row r="648">
          <cell r="N648">
            <v>0</v>
          </cell>
        </row>
        <row r="650">
          <cell r="N650">
            <v>0</v>
          </cell>
        </row>
        <row r="651">
          <cell r="N651">
            <v>0</v>
          </cell>
        </row>
        <row r="652">
          <cell r="Q652"/>
          <cell r="U652"/>
          <cell r="V652"/>
        </row>
        <row r="653">
          <cell r="N653">
            <v>0</v>
          </cell>
        </row>
        <row r="654">
          <cell r="R654"/>
          <cell r="T654"/>
        </row>
        <row r="655">
          <cell r="S655"/>
        </row>
        <row r="656">
          <cell r="N656">
            <v>0</v>
          </cell>
        </row>
        <row r="658">
          <cell r="N658">
            <v>0</v>
          </cell>
        </row>
        <row r="659">
          <cell r="N659">
            <v>0</v>
          </cell>
        </row>
        <row r="660">
          <cell r="Q660"/>
          <cell r="U660"/>
          <cell r="V660"/>
        </row>
        <row r="661">
          <cell r="N661">
            <v>0</v>
          </cell>
        </row>
        <row r="662">
          <cell r="R662"/>
          <cell r="T662"/>
        </row>
        <row r="663">
          <cell r="S663"/>
        </row>
        <row r="664">
          <cell r="N664">
            <v>0</v>
          </cell>
        </row>
        <row r="666">
          <cell r="N666">
            <v>0</v>
          </cell>
        </row>
        <row r="667">
          <cell r="N667">
            <v>0</v>
          </cell>
        </row>
        <row r="668">
          <cell r="Q668"/>
          <cell r="U668"/>
          <cell r="V668"/>
        </row>
        <row r="669">
          <cell r="N669">
            <v>0</v>
          </cell>
        </row>
        <row r="670">
          <cell r="R670"/>
          <cell r="T670"/>
        </row>
        <row r="671">
          <cell r="S671"/>
        </row>
        <row r="672">
          <cell r="N672">
            <v>0</v>
          </cell>
        </row>
        <row r="682">
          <cell r="N682">
            <v>0</v>
          </cell>
        </row>
        <row r="683">
          <cell r="N683">
            <v>0</v>
          </cell>
        </row>
        <row r="684">
          <cell r="Q684"/>
          <cell r="U684"/>
          <cell r="V684"/>
        </row>
        <row r="685">
          <cell r="N685">
            <v>0</v>
          </cell>
        </row>
        <row r="686">
          <cell r="R686"/>
          <cell r="T686"/>
        </row>
        <row r="687">
          <cell r="S687"/>
        </row>
        <row r="688">
          <cell r="N688">
            <v>0</v>
          </cell>
        </row>
        <row r="690">
          <cell r="N690">
            <v>0</v>
          </cell>
        </row>
        <row r="691">
          <cell r="N691">
            <v>0</v>
          </cell>
        </row>
        <row r="692">
          <cell r="Q692"/>
          <cell r="U692"/>
          <cell r="V692"/>
        </row>
        <row r="693">
          <cell r="N693">
            <v>0</v>
          </cell>
        </row>
        <row r="694">
          <cell r="R694"/>
          <cell r="T694"/>
        </row>
        <row r="695">
          <cell r="S695"/>
        </row>
        <row r="696">
          <cell r="N696">
            <v>0</v>
          </cell>
        </row>
        <row r="698">
          <cell r="N698">
            <v>23445</v>
          </cell>
        </row>
        <row r="699">
          <cell r="N699">
            <v>0</v>
          </cell>
        </row>
        <row r="700">
          <cell r="Q700"/>
          <cell r="U700"/>
          <cell r="V700"/>
        </row>
        <row r="701">
          <cell r="N701">
            <v>0</v>
          </cell>
        </row>
        <row r="702">
          <cell r="R702"/>
          <cell r="T702"/>
        </row>
        <row r="703">
          <cell r="S703"/>
        </row>
        <row r="704">
          <cell r="N704">
            <v>0</v>
          </cell>
        </row>
        <row r="706">
          <cell r="N706">
            <v>5927.2488479262674</v>
          </cell>
        </row>
        <row r="707">
          <cell r="N707">
            <v>0</v>
          </cell>
        </row>
        <row r="708">
          <cell r="Q708"/>
          <cell r="U708"/>
          <cell r="V708"/>
        </row>
        <row r="709">
          <cell r="N709">
            <v>0</v>
          </cell>
        </row>
        <row r="710">
          <cell r="R710"/>
          <cell r="T710"/>
        </row>
        <row r="711">
          <cell r="S711"/>
        </row>
        <row r="712">
          <cell r="N712">
            <v>0</v>
          </cell>
        </row>
        <row r="722">
          <cell r="N722">
            <v>14832</v>
          </cell>
        </row>
        <row r="723">
          <cell r="N723">
            <v>0</v>
          </cell>
        </row>
        <row r="724">
          <cell r="Q724">
            <v>3399</v>
          </cell>
          <cell r="U724"/>
          <cell r="V724"/>
        </row>
        <row r="725">
          <cell r="N725">
            <v>0</v>
          </cell>
        </row>
        <row r="726">
          <cell r="R726"/>
          <cell r="T726"/>
        </row>
        <row r="727">
          <cell r="S727">
            <v>23180</v>
          </cell>
        </row>
        <row r="728">
          <cell r="N728">
            <v>0</v>
          </cell>
        </row>
        <row r="730">
          <cell r="N730">
            <v>0</v>
          </cell>
        </row>
        <row r="731">
          <cell r="N731">
            <v>0</v>
          </cell>
        </row>
        <row r="732">
          <cell r="Q732"/>
          <cell r="U732"/>
          <cell r="V732"/>
        </row>
        <row r="733">
          <cell r="N733">
            <v>0</v>
          </cell>
        </row>
        <row r="734">
          <cell r="R734"/>
          <cell r="T734"/>
        </row>
        <row r="735">
          <cell r="S735"/>
        </row>
        <row r="736">
          <cell r="N736">
            <v>0</v>
          </cell>
        </row>
        <row r="738">
          <cell r="N738">
            <v>496</v>
          </cell>
        </row>
        <row r="739">
          <cell r="N739">
            <v>0</v>
          </cell>
        </row>
        <row r="740">
          <cell r="Q740"/>
          <cell r="U740"/>
          <cell r="V740"/>
        </row>
        <row r="741">
          <cell r="N741">
            <v>0</v>
          </cell>
        </row>
        <row r="742">
          <cell r="R742"/>
          <cell r="T742"/>
        </row>
        <row r="743">
          <cell r="S743"/>
        </row>
        <row r="744">
          <cell r="N744">
            <v>0</v>
          </cell>
        </row>
        <row r="746">
          <cell r="N746">
            <v>0</v>
          </cell>
        </row>
        <row r="747">
          <cell r="N747">
            <v>0</v>
          </cell>
        </row>
        <row r="748">
          <cell r="Q748"/>
          <cell r="U748"/>
          <cell r="V748"/>
        </row>
        <row r="749">
          <cell r="N749">
            <v>0</v>
          </cell>
        </row>
        <row r="750">
          <cell r="R750"/>
          <cell r="T750"/>
        </row>
        <row r="751">
          <cell r="S751"/>
        </row>
        <row r="752">
          <cell r="N752">
            <v>0</v>
          </cell>
        </row>
        <row r="762">
          <cell r="N762">
            <v>0</v>
          </cell>
        </row>
        <row r="763">
          <cell r="N763">
            <v>0</v>
          </cell>
        </row>
        <row r="764">
          <cell r="Q764"/>
          <cell r="U764"/>
          <cell r="V764"/>
        </row>
        <row r="765">
          <cell r="N765">
            <v>0</v>
          </cell>
        </row>
        <row r="766">
          <cell r="R766"/>
          <cell r="T766"/>
        </row>
        <row r="767">
          <cell r="S767"/>
        </row>
        <row r="768">
          <cell r="N768">
            <v>0</v>
          </cell>
        </row>
        <row r="770">
          <cell r="N770">
            <v>0</v>
          </cell>
        </row>
        <row r="771">
          <cell r="N771">
            <v>0</v>
          </cell>
        </row>
        <row r="772">
          <cell r="Q772"/>
          <cell r="U772"/>
          <cell r="V772"/>
        </row>
        <row r="773">
          <cell r="N773">
            <v>0</v>
          </cell>
        </row>
        <row r="774">
          <cell r="R774"/>
          <cell r="T774"/>
        </row>
        <row r="775">
          <cell r="S775"/>
        </row>
        <row r="776">
          <cell r="N776">
            <v>0</v>
          </cell>
        </row>
        <row r="778">
          <cell r="N778">
            <v>11319.624423963134</v>
          </cell>
        </row>
        <row r="779">
          <cell r="N779">
            <v>0</v>
          </cell>
        </row>
        <row r="780">
          <cell r="Q780"/>
          <cell r="U780"/>
          <cell r="V780"/>
        </row>
        <row r="781">
          <cell r="N781">
            <v>0</v>
          </cell>
        </row>
        <row r="782">
          <cell r="R782"/>
          <cell r="T782"/>
        </row>
        <row r="783">
          <cell r="S783"/>
        </row>
        <row r="784">
          <cell r="N784">
            <v>0</v>
          </cell>
        </row>
        <row r="786">
          <cell r="N786">
            <v>0</v>
          </cell>
        </row>
        <row r="787">
          <cell r="N787">
            <v>0</v>
          </cell>
        </row>
        <row r="788">
          <cell r="Q788"/>
          <cell r="U788"/>
          <cell r="V788"/>
        </row>
        <row r="789">
          <cell r="N789">
            <v>0</v>
          </cell>
        </row>
        <row r="790">
          <cell r="R790"/>
          <cell r="T790"/>
        </row>
        <row r="791">
          <cell r="S791"/>
        </row>
        <row r="792">
          <cell r="N792">
            <v>0</v>
          </cell>
        </row>
        <row r="802">
          <cell r="N802">
            <v>0</v>
          </cell>
        </row>
        <row r="803">
          <cell r="N803">
            <v>0</v>
          </cell>
        </row>
        <row r="804">
          <cell r="Q804"/>
          <cell r="U804"/>
          <cell r="V804"/>
        </row>
        <row r="805">
          <cell r="N805">
            <v>0</v>
          </cell>
        </row>
        <row r="806">
          <cell r="R806"/>
          <cell r="T806"/>
        </row>
        <row r="807">
          <cell r="S807"/>
        </row>
        <row r="808">
          <cell r="N808">
            <v>0</v>
          </cell>
        </row>
        <row r="810">
          <cell r="N810">
            <v>0</v>
          </cell>
        </row>
        <row r="811">
          <cell r="N811">
            <v>0</v>
          </cell>
        </row>
        <row r="812">
          <cell r="Q812"/>
          <cell r="U812"/>
          <cell r="V812"/>
        </row>
        <row r="813">
          <cell r="N813">
            <v>0</v>
          </cell>
        </row>
        <row r="814">
          <cell r="R814"/>
          <cell r="T814"/>
        </row>
        <row r="815">
          <cell r="S815"/>
        </row>
        <row r="816">
          <cell r="N816">
            <v>0</v>
          </cell>
        </row>
        <row r="818">
          <cell r="N818">
            <v>0</v>
          </cell>
        </row>
        <row r="819">
          <cell r="N819">
            <v>0</v>
          </cell>
        </row>
        <row r="820">
          <cell r="Q820"/>
          <cell r="U820"/>
          <cell r="V820"/>
        </row>
        <row r="821">
          <cell r="N821">
            <v>0</v>
          </cell>
        </row>
        <row r="822">
          <cell r="R822"/>
          <cell r="T822"/>
        </row>
        <row r="823">
          <cell r="S823"/>
        </row>
        <row r="824">
          <cell r="N824">
            <v>0</v>
          </cell>
        </row>
        <row r="826">
          <cell r="N826">
            <v>2963.6244239631337</v>
          </cell>
        </row>
        <row r="827">
          <cell r="N827">
            <v>0</v>
          </cell>
        </row>
        <row r="828">
          <cell r="Q828"/>
          <cell r="U828"/>
          <cell r="V828"/>
        </row>
        <row r="829">
          <cell r="N829">
            <v>0</v>
          </cell>
        </row>
        <row r="830">
          <cell r="R830"/>
          <cell r="T830"/>
        </row>
        <row r="831">
          <cell r="S831"/>
        </row>
        <row r="832">
          <cell r="N832">
            <v>0</v>
          </cell>
        </row>
        <row r="842">
          <cell r="N842">
            <v>0</v>
          </cell>
        </row>
        <row r="843">
          <cell r="N843">
            <v>0</v>
          </cell>
        </row>
        <row r="844">
          <cell r="Q844"/>
          <cell r="U844"/>
          <cell r="V844"/>
        </row>
        <row r="845">
          <cell r="N845">
            <v>0</v>
          </cell>
        </row>
        <row r="846">
          <cell r="R846"/>
          <cell r="T846"/>
        </row>
        <row r="847">
          <cell r="S847"/>
        </row>
        <row r="848">
          <cell r="N848">
            <v>0</v>
          </cell>
        </row>
        <row r="850">
          <cell r="N850">
            <v>0</v>
          </cell>
        </row>
        <row r="851">
          <cell r="N851">
            <v>0</v>
          </cell>
        </row>
        <row r="852">
          <cell r="Q852"/>
          <cell r="U852"/>
          <cell r="V852"/>
        </row>
        <row r="853">
          <cell r="N853">
            <v>0</v>
          </cell>
        </row>
        <row r="854">
          <cell r="R854"/>
          <cell r="T854"/>
        </row>
        <row r="855">
          <cell r="S855"/>
        </row>
        <row r="856">
          <cell r="N856">
            <v>0</v>
          </cell>
        </row>
        <row r="858">
          <cell r="N858">
            <v>0</v>
          </cell>
        </row>
        <row r="859">
          <cell r="N859">
            <v>0</v>
          </cell>
        </row>
        <row r="860">
          <cell r="Q860"/>
          <cell r="U860"/>
          <cell r="V860"/>
        </row>
        <row r="861">
          <cell r="N861">
            <v>0</v>
          </cell>
        </row>
        <row r="862">
          <cell r="R862"/>
          <cell r="T862"/>
        </row>
        <row r="863">
          <cell r="S863"/>
        </row>
        <row r="864">
          <cell r="N864">
            <v>0</v>
          </cell>
        </row>
        <row r="866">
          <cell r="N866">
            <v>3436</v>
          </cell>
        </row>
        <row r="867">
          <cell r="N867">
            <v>0</v>
          </cell>
        </row>
        <row r="868">
          <cell r="Q868"/>
          <cell r="U868"/>
          <cell r="V868"/>
        </row>
        <row r="869">
          <cell r="N869">
            <v>0</v>
          </cell>
        </row>
        <row r="870">
          <cell r="R870"/>
          <cell r="T870"/>
        </row>
        <row r="871">
          <cell r="S871"/>
        </row>
        <row r="872">
          <cell r="N872">
            <v>0</v>
          </cell>
        </row>
        <row r="882">
          <cell r="N882">
            <v>305000</v>
          </cell>
        </row>
        <row r="883">
          <cell r="N883">
            <v>0</v>
          </cell>
        </row>
        <row r="884">
          <cell r="Q884"/>
          <cell r="U884"/>
          <cell r="V884"/>
        </row>
        <row r="885">
          <cell r="N885">
            <v>0</v>
          </cell>
        </row>
        <row r="886">
          <cell r="R886"/>
          <cell r="T886"/>
        </row>
        <row r="887">
          <cell r="S887"/>
        </row>
        <row r="888">
          <cell r="N888">
            <v>0</v>
          </cell>
        </row>
        <row r="890">
          <cell r="N890">
            <v>346</v>
          </cell>
        </row>
        <row r="891">
          <cell r="N891">
            <v>2809</v>
          </cell>
        </row>
        <row r="892">
          <cell r="Q892"/>
          <cell r="U892"/>
          <cell r="V892"/>
        </row>
        <row r="893">
          <cell r="N893">
            <v>0</v>
          </cell>
        </row>
        <row r="894">
          <cell r="R894"/>
          <cell r="T894"/>
        </row>
        <row r="895">
          <cell r="S895"/>
        </row>
        <row r="896">
          <cell r="N896">
            <v>0</v>
          </cell>
        </row>
        <row r="898">
          <cell r="N898">
            <v>0</v>
          </cell>
        </row>
        <row r="899">
          <cell r="N899">
            <v>0</v>
          </cell>
        </row>
        <row r="900">
          <cell r="Q900"/>
          <cell r="U900"/>
          <cell r="V900"/>
        </row>
        <row r="901">
          <cell r="N901">
            <v>0</v>
          </cell>
        </row>
        <row r="902">
          <cell r="R902"/>
          <cell r="T902"/>
        </row>
        <row r="903">
          <cell r="S903"/>
        </row>
        <row r="904">
          <cell r="N904">
            <v>0</v>
          </cell>
        </row>
        <row r="906">
          <cell r="N906">
            <v>337853.18433179724</v>
          </cell>
        </row>
        <row r="907">
          <cell r="N907">
            <v>0</v>
          </cell>
        </row>
        <row r="908">
          <cell r="Q908"/>
          <cell r="U908"/>
          <cell r="V908"/>
        </row>
        <row r="909">
          <cell r="N909">
            <v>0</v>
          </cell>
        </row>
        <row r="910">
          <cell r="R910"/>
          <cell r="T910"/>
        </row>
        <row r="911">
          <cell r="S911"/>
        </row>
        <row r="912">
          <cell r="N912">
            <v>0</v>
          </cell>
        </row>
        <row r="922">
          <cell r="N922">
            <v>0</v>
          </cell>
        </row>
        <row r="923">
          <cell r="N923">
            <v>0</v>
          </cell>
        </row>
        <row r="924">
          <cell r="Q924"/>
          <cell r="U924"/>
          <cell r="V924"/>
        </row>
        <row r="925">
          <cell r="N925">
            <v>0</v>
          </cell>
        </row>
        <row r="926">
          <cell r="R926"/>
          <cell r="T926"/>
        </row>
        <row r="927">
          <cell r="S927"/>
        </row>
        <row r="928">
          <cell r="N928">
            <v>0</v>
          </cell>
        </row>
        <row r="930">
          <cell r="N930">
            <v>0</v>
          </cell>
        </row>
        <row r="931">
          <cell r="N931">
            <v>0</v>
          </cell>
        </row>
        <row r="932">
          <cell r="Q932"/>
          <cell r="U932"/>
          <cell r="V932"/>
        </row>
        <row r="933">
          <cell r="N933">
            <v>0</v>
          </cell>
        </row>
        <row r="934">
          <cell r="R934"/>
          <cell r="T934"/>
        </row>
        <row r="935">
          <cell r="S935"/>
        </row>
        <row r="936">
          <cell r="N936">
            <v>0</v>
          </cell>
        </row>
        <row r="938">
          <cell r="N938">
            <v>0</v>
          </cell>
        </row>
        <row r="939">
          <cell r="N939">
            <v>0</v>
          </cell>
        </row>
        <row r="940">
          <cell r="Q940"/>
          <cell r="U940"/>
          <cell r="V940"/>
        </row>
        <row r="941">
          <cell r="N941">
            <v>0</v>
          </cell>
        </row>
        <row r="942">
          <cell r="R942"/>
          <cell r="T942"/>
        </row>
        <row r="943">
          <cell r="S943"/>
        </row>
        <row r="944">
          <cell r="N944">
            <v>0</v>
          </cell>
        </row>
        <row r="946">
          <cell r="N946">
            <v>44198</v>
          </cell>
        </row>
        <row r="947">
          <cell r="N947">
            <v>0</v>
          </cell>
        </row>
        <row r="948">
          <cell r="Q948"/>
          <cell r="U948"/>
          <cell r="V948"/>
        </row>
        <row r="949">
          <cell r="N949">
            <v>0</v>
          </cell>
        </row>
        <row r="950">
          <cell r="R950"/>
          <cell r="T950"/>
        </row>
        <row r="951">
          <cell r="S951"/>
        </row>
        <row r="952">
          <cell r="N952">
            <v>0</v>
          </cell>
        </row>
        <row r="962">
          <cell r="N962">
            <v>40187</v>
          </cell>
        </row>
        <row r="963">
          <cell r="N963">
            <v>0</v>
          </cell>
        </row>
        <row r="964">
          <cell r="Q964"/>
          <cell r="U964"/>
          <cell r="V964"/>
        </row>
        <row r="965">
          <cell r="N965">
            <v>0</v>
          </cell>
        </row>
        <row r="966">
          <cell r="R966"/>
          <cell r="T966"/>
        </row>
        <row r="967">
          <cell r="S967"/>
        </row>
        <row r="968">
          <cell r="N968">
            <v>0</v>
          </cell>
        </row>
        <row r="970">
          <cell r="N970">
            <v>0</v>
          </cell>
        </row>
        <row r="971">
          <cell r="N971">
            <v>0</v>
          </cell>
        </row>
        <row r="972">
          <cell r="Q972"/>
          <cell r="U972"/>
          <cell r="V972"/>
        </row>
        <row r="973">
          <cell r="N973">
            <v>0</v>
          </cell>
        </row>
        <row r="974">
          <cell r="R974"/>
          <cell r="T974"/>
        </row>
        <row r="975">
          <cell r="S975"/>
        </row>
        <row r="976">
          <cell r="N976">
            <v>0</v>
          </cell>
        </row>
        <row r="978">
          <cell r="N978">
            <v>0</v>
          </cell>
        </row>
        <row r="979">
          <cell r="N979">
            <v>0</v>
          </cell>
        </row>
        <row r="980">
          <cell r="Q980"/>
          <cell r="U980"/>
          <cell r="V980"/>
        </row>
        <row r="981">
          <cell r="N981">
            <v>0</v>
          </cell>
        </row>
        <row r="982">
          <cell r="R982"/>
          <cell r="T982"/>
        </row>
        <row r="983">
          <cell r="S983"/>
        </row>
        <row r="984">
          <cell r="N984">
            <v>0</v>
          </cell>
        </row>
        <row r="986">
          <cell r="N986">
            <v>91872.357142857145</v>
          </cell>
        </row>
        <row r="987">
          <cell r="N987">
            <v>0</v>
          </cell>
        </row>
        <row r="988">
          <cell r="Q988"/>
          <cell r="U988"/>
          <cell r="V988"/>
        </row>
        <row r="989">
          <cell r="N989">
            <v>0</v>
          </cell>
        </row>
        <row r="990">
          <cell r="R990"/>
          <cell r="T990"/>
        </row>
        <row r="991">
          <cell r="S991"/>
        </row>
        <row r="992">
          <cell r="N992">
            <v>0</v>
          </cell>
        </row>
        <row r="1002">
          <cell r="N1002">
            <v>132890</v>
          </cell>
          <cell r="Z1002">
            <v>191783</v>
          </cell>
        </row>
        <row r="1003">
          <cell r="N1003">
            <v>0</v>
          </cell>
        </row>
        <row r="1004">
          <cell r="Q1004"/>
          <cell r="U1004"/>
          <cell r="V1004"/>
        </row>
        <row r="1005">
          <cell r="N1005">
            <v>0</v>
          </cell>
        </row>
        <row r="1006">
          <cell r="R1006"/>
          <cell r="T1006"/>
        </row>
        <row r="1007">
          <cell r="S1007"/>
        </row>
        <row r="1008">
          <cell r="N1008">
            <v>0</v>
          </cell>
        </row>
        <row r="1010">
          <cell r="N1010">
            <v>0</v>
          </cell>
        </row>
        <row r="1011">
          <cell r="N1011">
            <v>0</v>
          </cell>
        </row>
        <row r="1012">
          <cell r="Q1012"/>
          <cell r="U1012"/>
          <cell r="V1012"/>
        </row>
        <row r="1013">
          <cell r="N1013">
            <v>0</v>
          </cell>
        </row>
        <row r="1014">
          <cell r="R1014"/>
          <cell r="T1014"/>
        </row>
        <row r="1015">
          <cell r="S1015"/>
        </row>
        <row r="1016">
          <cell r="N1016">
            <v>0</v>
          </cell>
        </row>
        <row r="1018">
          <cell r="N1018">
            <v>0</v>
          </cell>
        </row>
        <row r="1019">
          <cell r="N1019">
            <v>0</v>
          </cell>
        </row>
        <row r="1020">
          <cell r="Q1020"/>
          <cell r="U1020"/>
          <cell r="V1020"/>
        </row>
        <row r="1021">
          <cell r="N1021">
            <v>0</v>
          </cell>
        </row>
        <row r="1022">
          <cell r="R1022"/>
          <cell r="T1022"/>
        </row>
        <row r="1023">
          <cell r="S1023"/>
        </row>
        <row r="1024">
          <cell r="N1024">
            <v>0</v>
          </cell>
        </row>
        <row r="1026">
          <cell r="N1026">
            <v>106690.47926267282</v>
          </cell>
        </row>
        <row r="1027">
          <cell r="N1027">
            <v>0</v>
          </cell>
        </row>
        <row r="1028">
          <cell r="Q1028"/>
          <cell r="U1028"/>
          <cell r="V1028"/>
        </row>
        <row r="1029">
          <cell r="N1029">
            <v>0</v>
          </cell>
        </row>
        <row r="1030">
          <cell r="R1030"/>
          <cell r="T1030"/>
        </row>
        <row r="1031">
          <cell r="S1031"/>
        </row>
        <row r="1032">
          <cell r="N1032">
            <v>0</v>
          </cell>
        </row>
        <row r="1042">
          <cell r="N1042">
            <v>0</v>
          </cell>
        </row>
        <row r="1043">
          <cell r="N1043">
            <v>0</v>
          </cell>
        </row>
        <row r="1044">
          <cell r="Q1044"/>
          <cell r="U1044"/>
          <cell r="V1044"/>
        </row>
        <row r="1045">
          <cell r="N1045">
            <v>0</v>
          </cell>
        </row>
        <row r="1046">
          <cell r="R1046"/>
          <cell r="T1046"/>
        </row>
        <row r="1047">
          <cell r="S1047"/>
        </row>
        <row r="1048">
          <cell r="N1048">
            <v>0</v>
          </cell>
        </row>
        <row r="1050">
          <cell r="N1050">
            <v>0</v>
          </cell>
        </row>
        <row r="1051">
          <cell r="N1051">
            <v>0</v>
          </cell>
        </row>
        <row r="1052">
          <cell r="Q1052"/>
          <cell r="U1052"/>
          <cell r="V1052"/>
        </row>
        <row r="1053">
          <cell r="N1053">
            <v>0</v>
          </cell>
        </row>
        <row r="1054">
          <cell r="R1054"/>
          <cell r="T1054"/>
        </row>
        <row r="1055">
          <cell r="S1055"/>
        </row>
        <row r="1056">
          <cell r="N1056">
            <v>0</v>
          </cell>
        </row>
        <row r="1058">
          <cell r="N1058">
            <v>0</v>
          </cell>
        </row>
        <row r="1059">
          <cell r="N1059">
            <v>0</v>
          </cell>
        </row>
        <row r="1060">
          <cell r="Q1060"/>
          <cell r="U1060"/>
          <cell r="V1060"/>
        </row>
        <row r="1061">
          <cell r="N1061">
            <v>0</v>
          </cell>
        </row>
        <row r="1062">
          <cell r="R1062"/>
          <cell r="T1062"/>
        </row>
        <row r="1063">
          <cell r="S1063"/>
        </row>
        <row r="1064">
          <cell r="N1064">
            <v>0</v>
          </cell>
        </row>
        <row r="1066">
          <cell r="N1066">
            <v>70331</v>
          </cell>
        </row>
        <row r="1067">
          <cell r="N1067">
            <v>0</v>
          </cell>
        </row>
        <row r="1068">
          <cell r="Q1068"/>
          <cell r="U1068"/>
          <cell r="V1068"/>
        </row>
        <row r="1069">
          <cell r="N1069">
            <v>0</v>
          </cell>
        </row>
        <row r="1070">
          <cell r="R1070"/>
          <cell r="T1070"/>
        </row>
        <row r="1071">
          <cell r="S1071"/>
        </row>
        <row r="1072">
          <cell r="N1072">
            <v>0</v>
          </cell>
        </row>
        <row r="1082">
          <cell r="N1082">
            <v>191502</v>
          </cell>
        </row>
        <row r="1083">
          <cell r="N1083">
            <v>0</v>
          </cell>
        </row>
        <row r="1084">
          <cell r="Q1084"/>
          <cell r="U1084"/>
          <cell r="V1084"/>
        </row>
        <row r="1085">
          <cell r="N1085">
            <v>0</v>
          </cell>
        </row>
        <row r="1086">
          <cell r="R1086"/>
          <cell r="T1086"/>
        </row>
        <row r="1087">
          <cell r="S1087"/>
        </row>
        <row r="1088">
          <cell r="N1088">
            <v>0</v>
          </cell>
        </row>
        <row r="1090">
          <cell r="N1090">
            <v>0</v>
          </cell>
        </row>
        <row r="1091">
          <cell r="N1091">
            <v>0</v>
          </cell>
        </row>
        <row r="1092">
          <cell r="Q1092"/>
          <cell r="U1092"/>
          <cell r="V1092"/>
        </row>
        <row r="1093">
          <cell r="N1093">
            <v>0</v>
          </cell>
        </row>
        <row r="1094">
          <cell r="R1094"/>
          <cell r="T1094"/>
        </row>
        <row r="1095">
          <cell r="S1095"/>
        </row>
        <row r="1096">
          <cell r="N1096">
            <v>0</v>
          </cell>
        </row>
        <row r="1098">
          <cell r="N1098">
            <v>0</v>
          </cell>
        </row>
        <row r="1099">
          <cell r="N1099">
            <v>0</v>
          </cell>
        </row>
        <row r="1100">
          <cell r="Q1100"/>
          <cell r="U1100"/>
          <cell r="V1100"/>
        </row>
        <row r="1101">
          <cell r="N1101">
            <v>0</v>
          </cell>
        </row>
        <row r="1102">
          <cell r="R1102"/>
          <cell r="T1102"/>
        </row>
        <row r="1103">
          <cell r="S1103"/>
        </row>
        <row r="1104">
          <cell r="N1104">
            <v>0</v>
          </cell>
        </row>
        <row r="1106">
          <cell r="N1106">
            <v>140401</v>
          </cell>
        </row>
        <row r="1107">
          <cell r="N1107">
            <v>0</v>
          </cell>
        </row>
        <row r="1108">
          <cell r="Q1108"/>
          <cell r="U1108"/>
          <cell r="V1108"/>
        </row>
        <row r="1109">
          <cell r="N1109">
            <v>0</v>
          </cell>
        </row>
        <row r="1110">
          <cell r="R1110"/>
          <cell r="T1110"/>
        </row>
        <row r="1111">
          <cell r="S1111"/>
        </row>
        <row r="1112">
          <cell r="N1112">
            <v>0</v>
          </cell>
        </row>
        <row r="1122">
          <cell r="N1122">
            <v>0</v>
          </cell>
        </row>
        <row r="1123">
          <cell r="N1123">
            <v>0</v>
          </cell>
        </row>
        <row r="1124">
          <cell r="Q1124"/>
          <cell r="U1124"/>
          <cell r="V1124"/>
        </row>
        <row r="1125">
          <cell r="N1125">
            <v>0</v>
          </cell>
        </row>
        <row r="1126">
          <cell r="R1126"/>
          <cell r="T1126"/>
        </row>
        <row r="1127">
          <cell r="S1127"/>
        </row>
        <row r="1128">
          <cell r="N1128">
            <v>0</v>
          </cell>
        </row>
        <row r="1130">
          <cell r="N1130">
            <v>0</v>
          </cell>
        </row>
        <row r="1131">
          <cell r="N1131">
            <v>0</v>
          </cell>
        </row>
        <row r="1132">
          <cell r="Q1132"/>
          <cell r="U1132"/>
          <cell r="V1132"/>
        </row>
        <row r="1133">
          <cell r="N1133">
            <v>0</v>
          </cell>
        </row>
        <row r="1134">
          <cell r="R1134"/>
          <cell r="T1134"/>
        </row>
        <row r="1135">
          <cell r="S1135"/>
        </row>
        <row r="1136">
          <cell r="N1136">
            <v>0</v>
          </cell>
        </row>
        <row r="1138">
          <cell r="N1138">
            <v>0</v>
          </cell>
        </row>
        <row r="1139">
          <cell r="N1139">
            <v>0</v>
          </cell>
        </row>
        <row r="1140">
          <cell r="Q1140"/>
          <cell r="U1140"/>
          <cell r="V1140"/>
        </row>
        <row r="1141">
          <cell r="N1141">
            <v>0</v>
          </cell>
        </row>
        <row r="1142">
          <cell r="R1142"/>
          <cell r="T1142"/>
        </row>
        <row r="1143">
          <cell r="S1143"/>
        </row>
        <row r="1144">
          <cell r="N1144">
            <v>0</v>
          </cell>
        </row>
        <row r="1146">
          <cell r="N1146">
            <v>65141</v>
          </cell>
        </row>
        <row r="1147">
          <cell r="N1147">
            <v>0</v>
          </cell>
        </row>
        <row r="1148">
          <cell r="Q1148"/>
          <cell r="U1148"/>
          <cell r="V1148"/>
        </row>
        <row r="1149">
          <cell r="N1149">
            <v>0</v>
          </cell>
        </row>
        <row r="1150">
          <cell r="R1150"/>
          <cell r="T1150"/>
        </row>
        <row r="1151">
          <cell r="S1151"/>
        </row>
        <row r="1152">
          <cell r="N1152">
            <v>0</v>
          </cell>
        </row>
        <row r="1162">
          <cell r="N1162">
            <v>0</v>
          </cell>
        </row>
        <row r="1163">
          <cell r="N1163">
            <v>0</v>
          </cell>
        </row>
        <row r="1164">
          <cell r="Q1164"/>
          <cell r="U1164"/>
          <cell r="V1164"/>
        </row>
        <row r="1165">
          <cell r="N1165">
            <v>0</v>
          </cell>
        </row>
        <row r="1166">
          <cell r="R1166"/>
          <cell r="T1166"/>
        </row>
        <row r="1167">
          <cell r="S1167"/>
        </row>
        <row r="1168">
          <cell r="N1168">
            <v>0</v>
          </cell>
        </row>
        <row r="1170">
          <cell r="N1170">
            <v>0</v>
          </cell>
        </row>
        <row r="1171">
          <cell r="N1171">
            <v>0</v>
          </cell>
        </row>
        <row r="1172">
          <cell r="Q1172"/>
          <cell r="U1172"/>
          <cell r="V1172"/>
        </row>
        <row r="1173">
          <cell r="N1173">
            <v>0</v>
          </cell>
        </row>
        <row r="1174">
          <cell r="R1174"/>
          <cell r="T1174"/>
        </row>
        <row r="1175">
          <cell r="S1175"/>
        </row>
        <row r="1176">
          <cell r="N1176">
            <v>0</v>
          </cell>
        </row>
        <row r="1178">
          <cell r="N1178">
            <v>0</v>
          </cell>
        </row>
        <row r="1179">
          <cell r="N1179">
            <v>0</v>
          </cell>
        </row>
        <row r="1180">
          <cell r="Q1180"/>
          <cell r="U1180"/>
          <cell r="V1180"/>
        </row>
        <row r="1181">
          <cell r="N1181">
            <v>0</v>
          </cell>
        </row>
        <row r="1182">
          <cell r="R1182"/>
          <cell r="T1182"/>
        </row>
        <row r="1183">
          <cell r="S1183"/>
        </row>
        <row r="1184">
          <cell r="N1184">
            <v>0</v>
          </cell>
        </row>
        <row r="1186">
          <cell r="N1186">
            <v>88982</v>
          </cell>
        </row>
        <row r="1187">
          <cell r="N1187">
            <v>0</v>
          </cell>
        </row>
        <row r="1188">
          <cell r="Q1188"/>
          <cell r="U1188"/>
          <cell r="V1188"/>
        </row>
        <row r="1189">
          <cell r="N1189">
            <v>0</v>
          </cell>
        </row>
        <row r="1190">
          <cell r="R1190"/>
          <cell r="T1190"/>
        </row>
        <row r="1191">
          <cell r="S1191"/>
        </row>
        <row r="1192">
          <cell r="N1192">
            <v>0</v>
          </cell>
        </row>
        <row r="1202">
          <cell r="N1202">
            <v>85468</v>
          </cell>
        </row>
        <row r="1204">
          <cell r="Q1204"/>
          <cell r="U1204"/>
          <cell r="V1204"/>
        </row>
        <row r="1205">
          <cell r="N1205">
            <v>0</v>
          </cell>
        </row>
        <row r="1206">
          <cell r="N1206">
            <v>0</v>
          </cell>
          <cell r="R1206"/>
          <cell r="T1206"/>
        </row>
        <row r="1207">
          <cell r="S1207"/>
        </row>
        <row r="1208">
          <cell r="N1208">
            <v>0</v>
          </cell>
        </row>
        <row r="1210">
          <cell r="N1210">
            <v>0</v>
          </cell>
        </row>
        <row r="1212">
          <cell r="Q1212"/>
          <cell r="U1212"/>
          <cell r="V1212"/>
        </row>
        <row r="1213">
          <cell r="N1213">
            <v>0</v>
          </cell>
        </row>
        <row r="1214">
          <cell r="N1214">
            <v>0</v>
          </cell>
          <cell r="R1214"/>
          <cell r="T1214"/>
        </row>
        <row r="1215">
          <cell r="S1215"/>
        </row>
        <row r="1216">
          <cell r="N1216">
            <v>0</v>
          </cell>
        </row>
        <row r="1218">
          <cell r="N1218">
            <v>23325</v>
          </cell>
        </row>
        <row r="1220">
          <cell r="Q1220"/>
          <cell r="U1220"/>
          <cell r="V1220"/>
        </row>
        <row r="1221">
          <cell r="N1221">
            <v>0</v>
          </cell>
        </row>
        <row r="1222">
          <cell r="N1222">
            <v>0</v>
          </cell>
          <cell r="R1222"/>
          <cell r="T1222"/>
        </row>
        <row r="1223">
          <cell r="S1223"/>
        </row>
        <row r="1224">
          <cell r="N1224">
            <v>0</v>
          </cell>
        </row>
        <row r="1226">
          <cell r="N1226">
            <v>269279</v>
          </cell>
        </row>
        <row r="1228">
          <cell r="Q1228"/>
          <cell r="U1228"/>
          <cell r="V1228"/>
        </row>
        <row r="1229">
          <cell r="N1229">
            <v>0</v>
          </cell>
        </row>
        <row r="1230">
          <cell r="N1230">
            <v>0</v>
          </cell>
          <cell r="R1230"/>
          <cell r="T1230"/>
        </row>
        <row r="1231">
          <cell r="S1231"/>
        </row>
        <row r="1232">
          <cell r="N1232">
            <v>0</v>
          </cell>
        </row>
        <row r="1242">
          <cell r="N1242">
            <v>0</v>
          </cell>
        </row>
        <row r="1243">
          <cell r="N1243">
            <v>0</v>
          </cell>
        </row>
        <row r="1244">
          <cell r="Q1244"/>
          <cell r="U1244"/>
          <cell r="V1244"/>
        </row>
        <row r="1245">
          <cell r="N1245">
            <v>0</v>
          </cell>
        </row>
        <row r="1246">
          <cell r="R1246"/>
          <cell r="T1246"/>
        </row>
        <row r="1247">
          <cell r="S1247"/>
        </row>
        <row r="1248">
          <cell r="N1248">
            <v>0</v>
          </cell>
        </row>
        <row r="1250">
          <cell r="N1250">
            <v>0</v>
          </cell>
        </row>
        <row r="1251">
          <cell r="N1251">
            <v>0</v>
          </cell>
        </row>
        <row r="1252">
          <cell r="Q1252"/>
          <cell r="U1252"/>
          <cell r="V1252"/>
        </row>
        <row r="1253">
          <cell r="N1253">
            <v>0</v>
          </cell>
        </row>
        <row r="1254">
          <cell r="R1254"/>
          <cell r="T1254"/>
        </row>
        <row r="1255">
          <cell r="S1255"/>
        </row>
        <row r="1256">
          <cell r="N1256">
            <v>0</v>
          </cell>
        </row>
        <row r="1258">
          <cell r="N1258">
            <v>0</v>
          </cell>
        </row>
        <row r="1259">
          <cell r="N1259">
            <v>0</v>
          </cell>
        </row>
        <row r="1260">
          <cell r="Q1260"/>
          <cell r="U1260"/>
          <cell r="V1260"/>
        </row>
        <row r="1261">
          <cell r="N1261">
            <v>0</v>
          </cell>
        </row>
        <row r="1262">
          <cell r="R1262"/>
          <cell r="T1262"/>
        </row>
        <row r="1263">
          <cell r="S1263"/>
        </row>
        <row r="1264">
          <cell r="N1264">
            <v>0</v>
          </cell>
        </row>
        <row r="1266">
          <cell r="N1266">
            <v>82290</v>
          </cell>
        </row>
        <row r="1267">
          <cell r="N1267">
            <v>0</v>
          </cell>
        </row>
        <row r="1268">
          <cell r="Q1268"/>
          <cell r="U1268"/>
          <cell r="V1268"/>
        </row>
        <row r="1269">
          <cell r="N1269">
            <v>0</v>
          </cell>
        </row>
        <row r="1270">
          <cell r="R1270"/>
          <cell r="T1270"/>
        </row>
        <row r="1271">
          <cell r="S1271"/>
        </row>
        <row r="1272">
          <cell r="N1272">
            <v>0</v>
          </cell>
        </row>
        <row r="1282">
          <cell r="N1282">
            <v>0</v>
          </cell>
        </row>
        <row r="1283">
          <cell r="N1283">
            <v>0</v>
          </cell>
        </row>
        <row r="1284">
          <cell r="Q1284"/>
          <cell r="U1284"/>
          <cell r="V1284"/>
        </row>
        <row r="1285">
          <cell r="N1285">
            <v>0</v>
          </cell>
        </row>
        <row r="1286">
          <cell r="R1286"/>
          <cell r="T1286"/>
        </row>
        <row r="1287">
          <cell r="S1287"/>
        </row>
        <row r="1288">
          <cell r="N1288">
            <v>0</v>
          </cell>
        </row>
        <row r="1290">
          <cell r="N1290">
            <v>0</v>
          </cell>
        </row>
        <row r="1291">
          <cell r="N1291">
            <v>0</v>
          </cell>
        </row>
        <row r="1292">
          <cell r="Q1292"/>
          <cell r="U1292"/>
          <cell r="V1292"/>
        </row>
        <row r="1293">
          <cell r="N1293">
            <v>0</v>
          </cell>
        </row>
        <row r="1294">
          <cell r="R1294"/>
          <cell r="T1294"/>
        </row>
        <row r="1295">
          <cell r="S1295"/>
        </row>
        <row r="1296">
          <cell r="N1296">
            <v>0</v>
          </cell>
        </row>
        <row r="1298">
          <cell r="N1298">
            <v>0</v>
          </cell>
        </row>
        <row r="1299">
          <cell r="N1299">
            <v>0</v>
          </cell>
        </row>
        <row r="1300">
          <cell r="Q1300"/>
          <cell r="U1300"/>
          <cell r="V1300"/>
        </row>
        <row r="1301">
          <cell r="N1301">
            <v>0</v>
          </cell>
        </row>
        <row r="1302">
          <cell r="R1302"/>
          <cell r="T1302"/>
        </row>
        <row r="1303">
          <cell r="S1303"/>
        </row>
        <row r="1304">
          <cell r="N1304">
            <v>0</v>
          </cell>
        </row>
        <row r="1306">
          <cell r="N1306">
            <v>38663</v>
          </cell>
        </row>
        <row r="1307">
          <cell r="N1307">
            <v>0</v>
          </cell>
        </row>
        <row r="1308">
          <cell r="Q1308"/>
          <cell r="U1308"/>
          <cell r="V1308"/>
        </row>
        <row r="1309">
          <cell r="N1309">
            <v>0</v>
          </cell>
        </row>
        <row r="1310">
          <cell r="R1310"/>
          <cell r="T1310"/>
        </row>
        <row r="1311">
          <cell r="S1311"/>
        </row>
        <row r="1312">
          <cell r="N1312">
            <v>0</v>
          </cell>
        </row>
        <row r="1322">
          <cell r="N1322">
            <v>10626</v>
          </cell>
        </row>
        <row r="1323">
          <cell r="N1323">
            <v>0</v>
          </cell>
        </row>
        <row r="1324">
          <cell r="Q1324"/>
          <cell r="U1324"/>
          <cell r="V1324"/>
        </row>
        <row r="1325">
          <cell r="N1325">
            <v>0</v>
          </cell>
        </row>
        <row r="1326">
          <cell r="R1326"/>
          <cell r="T1326"/>
        </row>
        <row r="1327">
          <cell r="S1327"/>
        </row>
        <row r="1328">
          <cell r="N1328">
            <v>0</v>
          </cell>
        </row>
        <row r="1330">
          <cell r="N1330">
            <v>0</v>
          </cell>
        </row>
        <row r="1331">
          <cell r="N1331">
            <v>0</v>
          </cell>
        </row>
        <row r="1332">
          <cell r="Q1332"/>
          <cell r="U1332"/>
          <cell r="V1332"/>
        </row>
        <row r="1333">
          <cell r="N1333">
            <v>0</v>
          </cell>
        </row>
        <row r="1334">
          <cell r="R1334"/>
          <cell r="T1334"/>
        </row>
        <row r="1335">
          <cell r="S1335"/>
        </row>
        <row r="1336">
          <cell r="N1336">
            <v>0</v>
          </cell>
        </row>
        <row r="1338">
          <cell r="N1338">
            <v>3337</v>
          </cell>
        </row>
        <row r="1339">
          <cell r="N1339">
            <v>0</v>
          </cell>
        </row>
        <row r="1340">
          <cell r="Q1340"/>
          <cell r="U1340"/>
          <cell r="V1340"/>
        </row>
        <row r="1341">
          <cell r="N1341">
            <v>0</v>
          </cell>
        </row>
        <row r="1342">
          <cell r="R1342"/>
          <cell r="T1342"/>
        </row>
        <row r="1343">
          <cell r="S1343"/>
        </row>
        <row r="1344">
          <cell r="N1344">
            <v>0</v>
          </cell>
        </row>
        <row r="1346">
          <cell r="N1346">
            <v>2963.6244239631337</v>
          </cell>
        </row>
        <row r="1347">
          <cell r="N1347">
            <v>0</v>
          </cell>
        </row>
        <row r="1348">
          <cell r="Q1348"/>
          <cell r="U1348"/>
          <cell r="V1348"/>
        </row>
        <row r="1349">
          <cell r="N1349">
            <v>0</v>
          </cell>
        </row>
        <row r="1350">
          <cell r="R1350"/>
          <cell r="T1350"/>
        </row>
        <row r="1351">
          <cell r="S1351"/>
        </row>
        <row r="1352">
          <cell r="N1352">
            <v>0</v>
          </cell>
        </row>
      </sheetData>
      <sheetData sheetId="1">
        <row r="58">
          <cell r="N58">
            <v>0</v>
          </cell>
        </row>
        <row r="59">
          <cell r="N59">
            <v>0</v>
          </cell>
        </row>
        <row r="60">
          <cell r="Q60"/>
          <cell r="U60"/>
          <cell r="V60"/>
        </row>
        <row r="61">
          <cell r="N61">
            <v>0</v>
          </cell>
        </row>
        <row r="62">
          <cell r="R62"/>
          <cell r="T62"/>
        </row>
        <row r="63">
          <cell r="S63"/>
          <cell r="W63"/>
        </row>
        <row r="64">
          <cell r="N64">
            <v>0</v>
          </cell>
        </row>
        <row r="66">
          <cell r="N66">
            <v>20577</v>
          </cell>
        </row>
        <row r="67">
          <cell r="N67">
            <v>507</v>
          </cell>
        </row>
        <row r="68">
          <cell r="Q68">
            <v>0</v>
          </cell>
          <cell r="U68">
            <v>0</v>
          </cell>
          <cell r="V68">
            <v>0</v>
          </cell>
        </row>
        <row r="69">
          <cell r="N69">
            <v>0</v>
          </cell>
        </row>
        <row r="70">
          <cell r="R70"/>
          <cell r="T70"/>
        </row>
        <row r="71">
          <cell r="S71">
            <v>22485</v>
          </cell>
          <cell r="W71"/>
        </row>
        <row r="72">
          <cell r="N72">
            <v>0</v>
          </cell>
        </row>
        <row r="74">
          <cell r="N74">
            <v>0</v>
          </cell>
        </row>
        <row r="75">
          <cell r="N75">
            <v>0</v>
          </cell>
        </row>
        <row r="76">
          <cell r="Q76"/>
          <cell r="U76"/>
          <cell r="V76"/>
        </row>
        <row r="77">
          <cell r="N77">
            <v>0</v>
          </cell>
        </row>
        <row r="78">
          <cell r="R78"/>
          <cell r="T78"/>
        </row>
        <row r="79">
          <cell r="S79"/>
          <cell r="W79"/>
        </row>
        <row r="80">
          <cell r="N80">
            <v>0</v>
          </cell>
        </row>
        <row r="82">
          <cell r="N82">
            <v>0</v>
          </cell>
        </row>
        <row r="83">
          <cell r="N83">
            <v>0</v>
          </cell>
        </row>
        <row r="84">
          <cell r="Q84"/>
          <cell r="U84"/>
          <cell r="V84"/>
        </row>
        <row r="85">
          <cell r="N85">
            <v>0</v>
          </cell>
        </row>
        <row r="86">
          <cell r="R86"/>
          <cell r="T86"/>
        </row>
        <row r="87">
          <cell r="S87"/>
          <cell r="W87"/>
        </row>
        <row r="88">
          <cell r="N88">
            <v>0</v>
          </cell>
        </row>
        <row r="90">
          <cell r="N90">
            <v>0</v>
          </cell>
        </row>
        <row r="91">
          <cell r="N91">
            <v>0</v>
          </cell>
        </row>
        <row r="92">
          <cell r="Q92"/>
          <cell r="U92"/>
          <cell r="V92"/>
        </row>
        <row r="93">
          <cell r="N93">
            <v>0</v>
          </cell>
        </row>
        <row r="94">
          <cell r="R94"/>
          <cell r="T94"/>
        </row>
        <row r="95">
          <cell r="S95"/>
          <cell r="W95"/>
        </row>
        <row r="96">
          <cell r="N96">
            <v>0</v>
          </cell>
        </row>
        <row r="98">
          <cell r="N98">
            <v>0</v>
          </cell>
        </row>
        <row r="99">
          <cell r="N99">
            <v>0</v>
          </cell>
        </row>
        <row r="100">
          <cell r="Q100"/>
          <cell r="U100"/>
          <cell r="V100"/>
        </row>
        <row r="101">
          <cell r="N101">
            <v>0</v>
          </cell>
        </row>
        <row r="102">
          <cell r="R102"/>
          <cell r="T102"/>
        </row>
        <row r="103">
          <cell r="S103"/>
          <cell r="W103"/>
        </row>
        <row r="104">
          <cell r="N104">
            <v>0</v>
          </cell>
        </row>
        <row r="114">
          <cell r="N114">
            <v>0</v>
          </cell>
        </row>
        <row r="115">
          <cell r="N115">
            <v>0</v>
          </cell>
        </row>
        <row r="116">
          <cell r="Q116"/>
          <cell r="U116"/>
          <cell r="V116"/>
        </row>
        <row r="117">
          <cell r="N117">
            <v>0</v>
          </cell>
        </row>
        <row r="118">
          <cell r="R118"/>
          <cell r="T118"/>
        </row>
        <row r="119">
          <cell r="S119"/>
          <cell r="W119"/>
        </row>
        <row r="120">
          <cell r="N120">
            <v>0</v>
          </cell>
        </row>
        <row r="122">
          <cell r="N122">
            <v>14100</v>
          </cell>
        </row>
        <row r="123">
          <cell r="N123">
            <v>0</v>
          </cell>
        </row>
        <row r="124">
          <cell r="Q124">
            <v>0</v>
          </cell>
          <cell r="U124">
            <v>0</v>
          </cell>
          <cell r="V124">
            <v>0</v>
          </cell>
        </row>
        <row r="125">
          <cell r="N125">
            <v>0</v>
          </cell>
        </row>
        <row r="126">
          <cell r="R126"/>
          <cell r="T126"/>
        </row>
        <row r="127">
          <cell r="S127">
            <v>16535</v>
          </cell>
          <cell r="W127"/>
        </row>
        <row r="128">
          <cell r="N128">
            <v>893</v>
          </cell>
        </row>
        <row r="130">
          <cell r="N130">
            <v>0</v>
          </cell>
        </row>
        <row r="131">
          <cell r="N131">
            <v>0</v>
          </cell>
        </row>
        <row r="132">
          <cell r="Q132"/>
          <cell r="U132"/>
          <cell r="V132"/>
        </row>
        <row r="133">
          <cell r="N133">
            <v>0</v>
          </cell>
        </row>
        <row r="134">
          <cell r="R134"/>
          <cell r="T134"/>
        </row>
        <row r="135">
          <cell r="S135"/>
          <cell r="W135"/>
        </row>
        <row r="136">
          <cell r="N136">
            <v>0</v>
          </cell>
        </row>
        <row r="138">
          <cell r="N138">
            <v>0</v>
          </cell>
        </row>
        <row r="139">
          <cell r="N139">
            <v>0</v>
          </cell>
        </row>
        <row r="140">
          <cell r="Q140"/>
          <cell r="U140"/>
          <cell r="V140"/>
        </row>
        <row r="141">
          <cell r="N141">
            <v>0</v>
          </cell>
        </row>
        <row r="142">
          <cell r="R142"/>
          <cell r="T142"/>
        </row>
        <row r="143">
          <cell r="S143"/>
          <cell r="W143"/>
        </row>
        <row r="144">
          <cell r="N144">
            <v>0</v>
          </cell>
        </row>
        <row r="146">
          <cell r="N146">
            <v>0</v>
          </cell>
        </row>
        <row r="147">
          <cell r="N147">
            <v>0</v>
          </cell>
        </row>
        <row r="148">
          <cell r="Q148"/>
          <cell r="U148"/>
          <cell r="V148"/>
        </row>
        <row r="149">
          <cell r="N149">
            <v>0</v>
          </cell>
        </row>
        <row r="150">
          <cell r="R150"/>
          <cell r="T150"/>
        </row>
        <row r="151">
          <cell r="S151"/>
          <cell r="W151"/>
        </row>
        <row r="152">
          <cell r="N152">
            <v>0</v>
          </cell>
        </row>
        <row r="154">
          <cell r="N154">
            <v>1848</v>
          </cell>
        </row>
        <row r="155">
          <cell r="N155">
            <v>0</v>
          </cell>
        </row>
        <row r="156">
          <cell r="Q156"/>
          <cell r="U156"/>
          <cell r="V156"/>
        </row>
        <row r="157">
          <cell r="N157">
            <v>0</v>
          </cell>
        </row>
        <row r="158">
          <cell r="R158"/>
          <cell r="T158"/>
        </row>
        <row r="159">
          <cell r="S159"/>
          <cell r="W159"/>
        </row>
        <row r="160">
          <cell r="N160">
            <v>0</v>
          </cell>
        </row>
        <row r="170">
          <cell r="N170">
            <v>0</v>
          </cell>
        </row>
        <row r="171">
          <cell r="N171">
            <v>0</v>
          </cell>
        </row>
        <row r="172">
          <cell r="Q172"/>
          <cell r="U172"/>
          <cell r="V172"/>
        </row>
        <row r="173">
          <cell r="N173">
            <v>0</v>
          </cell>
        </row>
        <row r="174">
          <cell r="R174"/>
          <cell r="T174"/>
        </row>
        <row r="175">
          <cell r="S175"/>
          <cell r="W175"/>
        </row>
        <row r="176">
          <cell r="N176">
            <v>0</v>
          </cell>
        </row>
        <row r="178">
          <cell r="N178">
            <v>0</v>
          </cell>
        </row>
        <row r="179">
          <cell r="N179">
            <v>0</v>
          </cell>
        </row>
        <row r="180">
          <cell r="Q180"/>
          <cell r="U180"/>
          <cell r="V180"/>
        </row>
        <row r="181">
          <cell r="N181">
            <v>0</v>
          </cell>
        </row>
        <row r="182">
          <cell r="R182"/>
          <cell r="T182"/>
        </row>
        <row r="183">
          <cell r="S183"/>
          <cell r="W183"/>
        </row>
        <row r="184">
          <cell r="N184">
            <v>0</v>
          </cell>
        </row>
        <row r="186">
          <cell r="N186">
            <v>0</v>
          </cell>
        </row>
        <row r="187">
          <cell r="N187">
            <v>0</v>
          </cell>
        </row>
        <row r="188">
          <cell r="Q188"/>
          <cell r="U188"/>
          <cell r="V188"/>
        </row>
        <row r="189">
          <cell r="N189">
            <v>0</v>
          </cell>
        </row>
        <row r="190">
          <cell r="R190"/>
          <cell r="T190"/>
        </row>
        <row r="191">
          <cell r="S191"/>
          <cell r="W191"/>
        </row>
        <row r="192">
          <cell r="N192">
            <v>0</v>
          </cell>
        </row>
        <row r="194">
          <cell r="N194">
            <v>0</v>
          </cell>
        </row>
        <row r="195">
          <cell r="N195">
            <v>0</v>
          </cell>
        </row>
        <row r="196">
          <cell r="Q196"/>
          <cell r="U196"/>
          <cell r="V196"/>
        </row>
        <row r="197">
          <cell r="N197">
            <v>0</v>
          </cell>
        </row>
        <row r="198">
          <cell r="R198"/>
          <cell r="T198"/>
        </row>
        <row r="199">
          <cell r="S199"/>
          <cell r="W199"/>
        </row>
        <row r="200">
          <cell r="N200">
            <v>0</v>
          </cell>
        </row>
        <row r="202">
          <cell r="N202">
            <v>0</v>
          </cell>
        </row>
        <row r="203">
          <cell r="N203">
            <v>0</v>
          </cell>
        </row>
        <row r="204">
          <cell r="Q204"/>
          <cell r="U204"/>
          <cell r="V204"/>
        </row>
        <row r="205">
          <cell r="N205">
            <v>0</v>
          </cell>
        </row>
        <row r="206">
          <cell r="R206"/>
          <cell r="T206"/>
        </row>
        <row r="207">
          <cell r="S207"/>
          <cell r="W207"/>
        </row>
        <row r="208">
          <cell r="N208">
            <v>0</v>
          </cell>
        </row>
        <row r="210">
          <cell r="N210">
            <v>0</v>
          </cell>
        </row>
        <row r="211">
          <cell r="N211">
            <v>0</v>
          </cell>
        </row>
        <row r="212">
          <cell r="Q212"/>
          <cell r="U212"/>
          <cell r="V212"/>
        </row>
        <row r="213">
          <cell r="N213">
            <v>0</v>
          </cell>
        </row>
        <row r="214">
          <cell r="R214"/>
          <cell r="T214"/>
        </row>
        <row r="215">
          <cell r="S215"/>
          <cell r="W215"/>
        </row>
        <row r="216">
          <cell r="N216">
            <v>0</v>
          </cell>
        </row>
        <row r="226">
          <cell r="N226">
            <v>0</v>
          </cell>
        </row>
        <row r="227">
          <cell r="N227">
            <v>0</v>
          </cell>
        </row>
        <row r="228">
          <cell r="Q228"/>
          <cell r="U228"/>
          <cell r="V228"/>
        </row>
        <row r="229">
          <cell r="N229">
            <v>0</v>
          </cell>
        </row>
        <row r="230">
          <cell r="R230"/>
          <cell r="T230"/>
        </row>
        <row r="231">
          <cell r="S231"/>
          <cell r="W231"/>
        </row>
        <row r="232">
          <cell r="N232">
            <v>0</v>
          </cell>
        </row>
        <row r="234">
          <cell r="N234">
            <v>0</v>
          </cell>
        </row>
        <row r="235">
          <cell r="N235">
            <v>0</v>
          </cell>
        </row>
        <row r="236">
          <cell r="Q236"/>
          <cell r="U236"/>
          <cell r="V236"/>
        </row>
        <row r="237">
          <cell r="N237">
            <v>0</v>
          </cell>
        </row>
        <row r="238">
          <cell r="R238"/>
          <cell r="T238"/>
        </row>
        <row r="239">
          <cell r="S239"/>
          <cell r="W239"/>
        </row>
        <row r="240">
          <cell r="N240">
            <v>0</v>
          </cell>
        </row>
        <row r="242">
          <cell r="N242">
            <v>0</v>
          </cell>
        </row>
        <row r="243">
          <cell r="N243">
            <v>0</v>
          </cell>
        </row>
        <row r="244">
          <cell r="Q244"/>
          <cell r="U244"/>
          <cell r="V244"/>
        </row>
        <row r="245">
          <cell r="N245">
            <v>0</v>
          </cell>
        </row>
        <row r="246">
          <cell r="R246"/>
          <cell r="T246"/>
        </row>
        <row r="247">
          <cell r="S247"/>
          <cell r="W247"/>
        </row>
        <row r="248">
          <cell r="N248">
            <v>0</v>
          </cell>
        </row>
        <row r="250">
          <cell r="N250">
            <v>0</v>
          </cell>
        </row>
        <row r="251">
          <cell r="N251">
            <v>0</v>
          </cell>
        </row>
        <row r="252">
          <cell r="Q252"/>
          <cell r="U252"/>
          <cell r="V252"/>
        </row>
        <row r="253">
          <cell r="N253">
            <v>0</v>
          </cell>
        </row>
        <row r="254">
          <cell r="R254"/>
          <cell r="T254"/>
        </row>
        <row r="255">
          <cell r="S255"/>
          <cell r="W255"/>
        </row>
        <row r="256">
          <cell r="N256">
            <v>0</v>
          </cell>
        </row>
        <row r="258">
          <cell r="N258">
            <v>0</v>
          </cell>
        </row>
        <row r="259">
          <cell r="N259">
            <v>0</v>
          </cell>
        </row>
        <row r="260">
          <cell r="Q260"/>
          <cell r="U260"/>
          <cell r="V260"/>
        </row>
        <row r="261">
          <cell r="N261">
            <v>0</v>
          </cell>
        </row>
        <row r="262">
          <cell r="R262"/>
          <cell r="T262"/>
        </row>
        <row r="263">
          <cell r="S263"/>
          <cell r="W263"/>
        </row>
        <row r="264">
          <cell r="N264">
            <v>0</v>
          </cell>
        </row>
        <row r="266">
          <cell r="N266">
            <v>0</v>
          </cell>
        </row>
        <row r="267">
          <cell r="N267">
            <v>0</v>
          </cell>
        </row>
        <row r="268">
          <cell r="Q268"/>
          <cell r="U268"/>
          <cell r="V268"/>
        </row>
        <row r="269">
          <cell r="N269">
            <v>0</v>
          </cell>
        </row>
        <row r="270">
          <cell r="R270"/>
          <cell r="T270"/>
        </row>
        <row r="271">
          <cell r="S271"/>
          <cell r="W271"/>
        </row>
        <row r="272">
          <cell r="N272">
            <v>0</v>
          </cell>
        </row>
        <row r="282">
          <cell r="N282">
            <v>0</v>
          </cell>
        </row>
        <row r="283">
          <cell r="N283">
            <v>0</v>
          </cell>
        </row>
        <row r="284">
          <cell r="Q284"/>
          <cell r="U284"/>
          <cell r="V284"/>
        </row>
        <row r="285">
          <cell r="N285">
            <v>0</v>
          </cell>
        </row>
        <row r="286">
          <cell r="R286"/>
          <cell r="T286"/>
        </row>
        <row r="287">
          <cell r="S287"/>
          <cell r="W287"/>
        </row>
        <row r="288">
          <cell r="N288">
            <v>0</v>
          </cell>
        </row>
        <row r="290">
          <cell r="N290">
            <v>38155.373048156413</v>
          </cell>
        </row>
        <row r="291">
          <cell r="N291">
            <v>373</v>
          </cell>
        </row>
        <row r="292">
          <cell r="Q292">
            <v>0</v>
          </cell>
          <cell r="U292">
            <v>0</v>
          </cell>
          <cell r="V292">
            <v>0</v>
          </cell>
        </row>
        <row r="293">
          <cell r="N293">
            <v>0</v>
          </cell>
        </row>
        <row r="294">
          <cell r="R294"/>
          <cell r="T294"/>
        </row>
        <row r="295">
          <cell r="S295">
            <v>42057</v>
          </cell>
          <cell r="W295"/>
        </row>
        <row r="296">
          <cell r="N296">
            <v>0</v>
          </cell>
        </row>
        <row r="298">
          <cell r="N298">
            <v>0</v>
          </cell>
        </row>
        <row r="299">
          <cell r="N299">
            <v>0</v>
          </cell>
        </row>
        <row r="300">
          <cell r="Q300"/>
          <cell r="U300"/>
          <cell r="V300"/>
        </row>
        <row r="301">
          <cell r="N301">
            <v>0</v>
          </cell>
        </row>
        <row r="302">
          <cell r="R302"/>
          <cell r="T302"/>
        </row>
        <row r="303">
          <cell r="S303"/>
          <cell r="W303"/>
        </row>
        <row r="304">
          <cell r="N304">
            <v>0</v>
          </cell>
        </row>
        <row r="306">
          <cell r="N306">
            <v>0</v>
          </cell>
        </row>
        <row r="307">
          <cell r="N307">
            <v>0</v>
          </cell>
        </row>
        <row r="308">
          <cell r="Q308"/>
          <cell r="U308"/>
          <cell r="V308"/>
        </row>
        <row r="309">
          <cell r="N309">
            <v>0</v>
          </cell>
        </row>
        <row r="310">
          <cell r="R310"/>
          <cell r="T310"/>
        </row>
        <row r="311">
          <cell r="S311"/>
          <cell r="W311"/>
        </row>
        <row r="312">
          <cell r="N312">
            <v>0</v>
          </cell>
        </row>
        <row r="314">
          <cell r="N314">
            <v>0</v>
          </cell>
        </row>
        <row r="315">
          <cell r="N315">
            <v>0</v>
          </cell>
        </row>
        <row r="316">
          <cell r="Q316"/>
          <cell r="U316"/>
          <cell r="V316"/>
        </row>
        <row r="317">
          <cell r="N317">
            <v>0</v>
          </cell>
        </row>
        <row r="318">
          <cell r="R318"/>
          <cell r="T318"/>
        </row>
        <row r="319">
          <cell r="S319"/>
          <cell r="W319"/>
        </row>
        <row r="320">
          <cell r="N320">
            <v>0</v>
          </cell>
        </row>
        <row r="322">
          <cell r="N322">
            <v>0</v>
          </cell>
        </row>
        <row r="323">
          <cell r="N323">
            <v>0</v>
          </cell>
        </row>
        <row r="324">
          <cell r="Q324"/>
          <cell r="U324"/>
          <cell r="V324"/>
        </row>
        <row r="325">
          <cell r="N325">
            <v>0</v>
          </cell>
        </row>
        <row r="326">
          <cell r="R326"/>
          <cell r="T326"/>
        </row>
        <row r="327">
          <cell r="S327"/>
          <cell r="W327"/>
        </row>
        <row r="328">
          <cell r="N328">
            <v>0</v>
          </cell>
        </row>
        <row r="338">
          <cell r="N338">
            <v>0</v>
          </cell>
        </row>
        <row r="339">
          <cell r="N339">
            <v>0</v>
          </cell>
        </row>
        <row r="340">
          <cell r="Q340"/>
          <cell r="U340"/>
          <cell r="V340"/>
        </row>
        <row r="341">
          <cell r="N341">
            <v>0</v>
          </cell>
        </row>
        <row r="342">
          <cell r="R342"/>
          <cell r="T342"/>
        </row>
        <row r="343">
          <cell r="S343"/>
          <cell r="W343"/>
        </row>
        <row r="344">
          <cell r="N344">
            <v>0</v>
          </cell>
        </row>
        <row r="346">
          <cell r="N346">
            <v>29375</v>
          </cell>
        </row>
        <row r="347">
          <cell r="N347">
            <v>100</v>
          </cell>
        </row>
        <row r="348">
          <cell r="Q348">
            <v>0</v>
          </cell>
          <cell r="U348">
            <v>0</v>
          </cell>
          <cell r="V348">
            <v>0</v>
          </cell>
        </row>
        <row r="349">
          <cell r="N349">
            <v>0</v>
          </cell>
        </row>
        <row r="350">
          <cell r="R350"/>
          <cell r="T350"/>
        </row>
        <row r="351">
          <cell r="S351">
            <v>33775</v>
          </cell>
          <cell r="W351"/>
        </row>
        <row r="352">
          <cell r="N352">
            <v>0</v>
          </cell>
        </row>
        <row r="354">
          <cell r="N354">
            <v>0</v>
          </cell>
        </row>
        <row r="355">
          <cell r="N355">
            <v>0</v>
          </cell>
        </row>
        <row r="356">
          <cell r="Q356"/>
          <cell r="U356"/>
          <cell r="V356"/>
        </row>
        <row r="357">
          <cell r="N357">
            <v>0</v>
          </cell>
        </row>
        <row r="358">
          <cell r="R358"/>
          <cell r="T358"/>
        </row>
        <row r="359">
          <cell r="S359"/>
          <cell r="W359"/>
        </row>
        <row r="360">
          <cell r="N360">
            <v>0</v>
          </cell>
        </row>
        <row r="362">
          <cell r="N362">
            <v>0</v>
          </cell>
        </row>
        <row r="363">
          <cell r="N363">
            <v>0</v>
          </cell>
        </row>
        <row r="364">
          <cell r="Q364"/>
          <cell r="U364"/>
          <cell r="V364"/>
        </row>
        <row r="365">
          <cell r="N365">
            <v>0</v>
          </cell>
        </row>
        <row r="366">
          <cell r="R366"/>
          <cell r="T366"/>
        </row>
        <row r="367">
          <cell r="S367"/>
          <cell r="W367"/>
        </row>
        <row r="368">
          <cell r="N368">
            <v>0</v>
          </cell>
        </row>
        <row r="370">
          <cell r="N370">
            <v>0</v>
          </cell>
        </row>
        <row r="371">
          <cell r="N371">
            <v>0</v>
          </cell>
        </row>
        <row r="372">
          <cell r="Q372"/>
          <cell r="U372"/>
          <cell r="V372"/>
        </row>
        <row r="373">
          <cell r="N373">
            <v>0</v>
          </cell>
        </row>
        <row r="374">
          <cell r="R374"/>
          <cell r="T374"/>
        </row>
        <row r="375">
          <cell r="S375"/>
          <cell r="W375"/>
        </row>
        <row r="376">
          <cell r="N376">
            <v>0</v>
          </cell>
        </row>
        <row r="378">
          <cell r="N378">
            <v>5078</v>
          </cell>
        </row>
        <row r="379">
          <cell r="N379">
            <v>0</v>
          </cell>
        </row>
        <row r="380">
          <cell r="Q380"/>
          <cell r="U380"/>
          <cell r="V380"/>
        </row>
        <row r="381">
          <cell r="N381">
            <v>0</v>
          </cell>
        </row>
        <row r="382">
          <cell r="R382"/>
          <cell r="T382"/>
        </row>
        <row r="383">
          <cell r="S383"/>
          <cell r="W383"/>
        </row>
        <row r="384">
          <cell r="N384">
            <v>0</v>
          </cell>
        </row>
        <row r="394">
          <cell r="N394">
            <v>0</v>
          </cell>
        </row>
        <row r="395">
          <cell r="N395">
            <v>0</v>
          </cell>
        </row>
        <row r="396">
          <cell r="Q396"/>
          <cell r="U396"/>
          <cell r="V396"/>
        </row>
        <row r="397">
          <cell r="N397">
            <v>0</v>
          </cell>
        </row>
        <row r="398">
          <cell r="R398"/>
          <cell r="T398"/>
        </row>
        <row r="399">
          <cell r="S399"/>
          <cell r="W399"/>
        </row>
        <row r="400">
          <cell r="N400">
            <v>0</v>
          </cell>
        </row>
        <row r="402">
          <cell r="N402">
            <v>26006</v>
          </cell>
        </row>
        <row r="403">
          <cell r="N403">
            <v>308</v>
          </cell>
        </row>
        <row r="404">
          <cell r="Q404">
            <v>0</v>
          </cell>
          <cell r="U404">
            <v>0</v>
          </cell>
          <cell r="V404">
            <v>0</v>
          </cell>
        </row>
        <row r="405">
          <cell r="N405">
            <v>638</v>
          </cell>
        </row>
        <row r="406">
          <cell r="R406"/>
          <cell r="T406"/>
        </row>
        <row r="407">
          <cell r="S407">
            <v>33008</v>
          </cell>
          <cell r="W407"/>
        </row>
        <row r="408">
          <cell r="N408">
            <v>0</v>
          </cell>
        </row>
        <row r="410">
          <cell r="N410">
            <v>0</v>
          </cell>
        </row>
        <row r="411">
          <cell r="N411">
            <v>0</v>
          </cell>
        </row>
        <row r="412">
          <cell r="Q412"/>
          <cell r="U412"/>
          <cell r="V412"/>
        </row>
        <row r="413">
          <cell r="N413">
            <v>0</v>
          </cell>
        </row>
        <row r="414">
          <cell r="R414"/>
          <cell r="T414"/>
        </row>
        <row r="415">
          <cell r="S415"/>
          <cell r="W415"/>
        </row>
        <row r="416">
          <cell r="N416">
            <v>0</v>
          </cell>
        </row>
        <row r="418">
          <cell r="N418">
            <v>0</v>
          </cell>
        </row>
        <row r="419">
          <cell r="N419">
            <v>0</v>
          </cell>
        </row>
        <row r="420">
          <cell r="Q420"/>
          <cell r="U420"/>
          <cell r="V420"/>
        </row>
        <row r="421">
          <cell r="N421">
            <v>0</v>
          </cell>
        </row>
        <row r="422">
          <cell r="R422"/>
          <cell r="T422"/>
        </row>
        <row r="423">
          <cell r="S423"/>
          <cell r="W423"/>
        </row>
        <row r="424">
          <cell r="N424">
            <v>0</v>
          </cell>
        </row>
        <row r="426">
          <cell r="N426">
            <v>2026</v>
          </cell>
        </row>
        <row r="427">
          <cell r="N427">
            <v>0</v>
          </cell>
        </row>
        <row r="428">
          <cell r="Q428"/>
          <cell r="U428"/>
          <cell r="V428"/>
        </row>
        <row r="429">
          <cell r="N429">
            <v>0</v>
          </cell>
        </row>
        <row r="430">
          <cell r="R430"/>
          <cell r="T430"/>
        </row>
        <row r="431">
          <cell r="S431"/>
          <cell r="W431"/>
        </row>
        <row r="432">
          <cell r="N432">
            <v>0</v>
          </cell>
        </row>
        <row r="434">
          <cell r="N434">
            <v>2141</v>
          </cell>
        </row>
        <row r="435">
          <cell r="N435">
            <v>0</v>
          </cell>
        </row>
        <row r="436">
          <cell r="Q436"/>
          <cell r="U436"/>
          <cell r="V436"/>
        </row>
        <row r="437">
          <cell r="N437">
            <v>0</v>
          </cell>
        </row>
        <row r="438">
          <cell r="R438"/>
          <cell r="T438"/>
        </row>
        <row r="439">
          <cell r="S439"/>
          <cell r="W439"/>
        </row>
        <row r="440">
          <cell r="N440">
            <v>0</v>
          </cell>
        </row>
        <row r="450">
          <cell r="N450">
            <v>0</v>
          </cell>
        </row>
        <row r="451">
          <cell r="N451">
            <v>0</v>
          </cell>
        </row>
        <row r="452">
          <cell r="Q452"/>
          <cell r="U452"/>
          <cell r="V452"/>
        </row>
        <row r="453">
          <cell r="N453">
            <v>0</v>
          </cell>
        </row>
        <row r="454">
          <cell r="R454"/>
          <cell r="T454"/>
        </row>
        <row r="455">
          <cell r="S455"/>
          <cell r="W455"/>
        </row>
        <row r="456">
          <cell r="N456">
            <v>0</v>
          </cell>
        </row>
        <row r="458">
          <cell r="N458">
            <v>0</v>
          </cell>
        </row>
        <row r="459">
          <cell r="N459">
            <v>0</v>
          </cell>
        </row>
        <row r="460">
          <cell r="Q460"/>
          <cell r="U460"/>
          <cell r="V460"/>
        </row>
        <row r="461">
          <cell r="N461">
            <v>0</v>
          </cell>
        </row>
        <row r="462">
          <cell r="R462"/>
          <cell r="T462"/>
        </row>
        <row r="463">
          <cell r="S463"/>
          <cell r="W463"/>
        </row>
        <row r="464">
          <cell r="N464">
            <v>0</v>
          </cell>
        </row>
        <row r="466">
          <cell r="N466">
            <v>0</v>
          </cell>
        </row>
        <row r="467">
          <cell r="N467">
            <v>0</v>
          </cell>
        </row>
        <row r="468">
          <cell r="Q468"/>
          <cell r="U468"/>
          <cell r="V468"/>
        </row>
        <row r="469">
          <cell r="N469">
            <v>0</v>
          </cell>
        </row>
        <row r="470">
          <cell r="R470"/>
          <cell r="T470"/>
        </row>
        <row r="471">
          <cell r="S471"/>
          <cell r="W471"/>
        </row>
        <row r="472">
          <cell r="N472">
            <v>0</v>
          </cell>
        </row>
        <row r="474">
          <cell r="N474">
            <v>0</v>
          </cell>
        </row>
        <row r="475">
          <cell r="N475">
            <v>0</v>
          </cell>
        </row>
        <row r="476">
          <cell r="Q476"/>
          <cell r="U476"/>
          <cell r="V476"/>
        </row>
        <row r="477">
          <cell r="N477">
            <v>0</v>
          </cell>
        </row>
        <row r="478">
          <cell r="R478"/>
          <cell r="T478"/>
        </row>
        <row r="479">
          <cell r="S479"/>
          <cell r="W479"/>
        </row>
        <row r="480">
          <cell r="N480">
            <v>0</v>
          </cell>
        </row>
        <row r="482">
          <cell r="N482">
            <v>0</v>
          </cell>
        </row>
        <row r="483">
          <cell r="N483">
            <v>0</v>
          </cell>
        </row>
        <row r="484">
          <cell r="Q484"/>
          <cell r="U484"/>
          <cell r="V484"/>
        </row>
        <row r="485">
          <cell r="N485">
            <v>0</v>
          </cell>
        </row>
        <row r="486">
          <cell r="R486"/>
          <cell r="T486"/>
        </row>
        <row r="487">
          <cell r="S487"/>
          <cell r="W487"/>
        </row>
        <row r="488">
          <cell r="N488">
            <v>0</v>
          </cell>
        </row>
        <row r="490">
          <cell r="N490">
            <v>0</v>
          </cell>
        </row>
        <row r="491">
          <cell r="N491">
            <v>0</v>
          </cell>
        </row>
        <row r="492">
          <cell r="Q492"/>
          <cell r="U492"/>
          <cell r="V492"/>
        </row>
        <row r="493">
          <cell r="N493">
            <v>0</v>
          </cell>
        </row>
        <row r="494">
          <cell r="R494"/>
          <cell r="T494"/>
        </row>
        <row r="495">
          <cell r="S495"/>
          <cell r="W495"/>
        </row>
        <row r="496">
          <cell r="N496">
            <v>0</v>
          </cell>
        </row>
        <row r="506">
          <cell r="N506">
            <v>73891</v>
          </cell>
        </row>
        <row r="507">
          <cell r="N507">
            <v>0</v>
          </cell>
        </row>
        <row r="508">
          <cell r="Q508"/>
          <cell r="U508"/>
          <cell r="V508"/>
        </row>
        <row r="509">
          <cell r="N509">
            <v>0</v>
          </cell>
        </row>
        <row r="510">
          <cell r="R510"/>
          <cell r="T510"/>
        </row>
        <row r="511">
          <cell r="S511">
            <v>82829</v>
          </cell>
          <cell r="W511"/>
        </row>
        <row r="512">
          <cell r="N512">
            <v>0</v>
          </cell>
        </row>
        <row r="514">
          <cell r="N514">
            <v>13874</v>
          </cell>
        </row>
        <row r="515">
          <cell r="N515">
            <v>0</v>
          </cell>
        </row>
        <row r="516">
          <cell r="Q516"/>
          <cell r="U516"/>
          <cell r="V516"/>
        </row>
        <row r="517">
          <cell r="N517">
            <v>13945</v>
          </cell>
        </row>
        <row r="518">
          <cell r="R518"/>
          <cell r="T518"/>
        </row>
        <row r="519">
          <cell r="S519"/>
          <cell r="W519"/>
        </row>
        <row r="520">
          <cell r="N520">
            <v>0</v>
          </cell>
        </row>
        <row r="522">
          <cell r="N522">
            <v>0</v>
          </cell>
        </row>
        <row r="523">
          <cell r="N523">
            <v>0</v>
          </cell>
        </row>
        <row r="524">
          <cell r="Q524"/>
          <cell r="U524"/>
          <cell r="V524"/>
        </row>
        <row r="525">
          <cell r="N525">
            <v>0</v>
          </cell>
        </row>
        <row r="526">
          <cell r="R526"/>
          <cell r="T526"/>
        </row>
        <row r="527">
          <cell r="S527"/>
          <cell r="W527"/>
        </row>
        <row r="528">
          <cell r="N528">
            <v>0</v>
          </cell>
        </row>
        <row r="530">
          <cell r="N530">
            <v>0</v>
          </cell>
        </row>
        <row r="531">
          <cell r="N531">
            <v>0</v>
          </cell>
        </row>
        <row r="532">
          <cell r="Q532"/>
          <cell r="U532"/>
          <cell r="V532"/>
        </row>
        <row r="533">
          <cell r="N533">
            <v>0</v>
          </cell>
        </row>
        <row r="534">
          <cell r="R534"/>
          <cell r="T534"/>
        </row>
        <row r="535">
          <cell r="S535"/>
          <cell r="W535"/>
        </row>
        <row r="536">
          <cell r="N536">
            <v>0</v>
          </cell>
        </row>
        <row r="538">
          <cell r="N538">
            <v>0</v>
          </cell>
        </row>
        <row r="539">
          <cell r="N539">
            <v>0</v>
          </cell>
        </row>
        <row r="540">
          <cell r="Q540"/>
          <cell r="U540"/>
          <cell r="V540"/>
        </row>
        <row r="541">
          <cell r="N541">
            <v>0</v>
          </cell>
        </row>
        <row r="542">
          <cell r="R542"/>
          <cell r="T542"/>
        </row>
        <row r="543">
          <cell r="S543"/>
          <cell r="W543"/>
        </row>
        <row r="544">
          <cell r="N544">
            <v>0</v>
          </cell>
        </row>
        <row r="546">
          <cell r="N546">
            <v>0</v>
          </cell>
        </row>
        <row r="547">
          <cell r="N547">
            <v>0</v>
          </cell>
        </row>
        <row r="548">
          <cell r="Q548"/>
          <cell r="U548"/>
          <cell r="V548"/>
        </row>
        <row r="549">
          <cell r="N549">
            <v>0</v>
          </cell>
        </row>
        <row r="550">
          <cell r="R550"/>
          <cell r="T550"/>
        </row>
        <row r="551">
          <cell r="S551"/>
          <cell r="W551"/>
        </row>
        <row r="552">
          <cell r="N552">
            <v>0</v>
          </cell>
        </row>
        <row r="562">
          <cell r="N562">
            <v>0</v>
          </cell>
        </row>
        <row r="563">
          <cell r="N563">
            <v>0</v>
          </cell>
        </row>
        <row r="564">
          <cell r="Q564"/>
          <cell r="U564"/>
          <cell r="V564"/>
        </row>
        <row r="565">
          <cell r="N565">
            <v>0</v>
          </cell>
        </row>
        <row r="566">
          <cell r="R566"/>
          <cell r="T566"/>
        </row>
        <row r="567">
          <cell r="S567"/>
          <cell r="W567"/>
        </row>
        <row r="568">
          <cell r="N568">
            <v>0</v>
          </cell>
        </row>
        <row r="570">
          <cell r="N570">
            <v>8847.9999999999982</v>
          </cell>
        </row>
        <row r="571">
          <cell r="N571">
            <v>0</v>
          </cell>
        </row>
        <row r="572">
          <cell r="Q572">
            <v>0</v>
          </cell>
          <cell r="U572">
            <v>0</v>
          </cell>
          <cell r="V572">
            <v>0</v>
          </cell>
        </row>
        <row r="573">
          <cell r="N573">
            <v>0</v>
          </cell>
        </row>
        <row r="574">
          <cell r="R574"/>
          <cell r="T574"/>
        </row>
        <row r="575">
          <cell r="S575">
            <v>8405</v>
          </cell>
          <cell r="W575"/>
        </row>
        <row r="576">
          <cell r="N576">
            <v>392</v>
          </cell>
        </row>
        <row r="578">
          <cell r="N578">
            <v>0</v>
          </cell>
        </row>
        <row r="579">
          <cell r="N579">
            <v>0</v>
          </cell>
        </row>
        <row r="580">
          <cell r="Q580"/>
          <cell r="U580"/>
          <cell r="V580"/>
        </row>
        <row r="581">
          <cell r="N581">
            <v>0</v>
          </cell>
        </row>
        <row r="582">
          <cell r="R582"/>
          <cell r="T582"/>
        </row>
        <row r="583">
          <cell r="S583"/>
          <cell r="W583"/>
        </row>
        <row r="584">
          <cell r="N584">
            <v>0</v>
          </cell>
        </row>
        <row r="586">
          <cell r="N586">
            <v>0</v>
          </cell>
        </row>
        <row r="587">
          <cell r="N587">
            <v>0</v>
          </cell>
        </row>
        <row r="588">
          <cell r="Q588"/>
          <cell r="U588"/>
          <cell r="V588"/>
        </row>
        <row r="589">
          <cell r="N589">
            <v>0</v>
          </cell>
        </row>
        <row r="590">
          <cell r="R590"/>
          <cell r="T590"/>
        </row>
        <row r="591">
          <cell r="S591"/>
          <cell r="W591"/>
        </row>
        <row r="592">
          <cell r="N592">
            <v>0</v>
          </cell>
        </row>
        <row r="594">
          <cell r="N594">
            <v>0</v>
          </cell>
        </row>
        <row r="595">
          <cell r="N595">
            <v>0</v>
          </cell>
        </row>
        <row r="596">
          <cell r="Q596"/>
          <cell r="U596"/>
          <cell r="V596"/>
        </row>
        <row r="597">
          <cell r="N597">
            <v>0</v>
          </cell>
        </row>
        <row r="598">
          <cell r="R598"/>
          <cell r="T598"/>
        </row>
        <row r="599">
          <cell r="S599"/>
          <cell r="W599"/>
        </row>
        <row r="600">
          <cell r="N600">
            <v>0</v>
          </cell>
        </row>
        <row r="602">
          <cell r="N602">
            <v>0</v>
          </cell>
        </row>
        <row r="603">
          <cell r="N603">
            <v>0</v>
          </cell>
        </row>
        <row r="604">
          <cell r="Q604"/>
          <cell r="U604"/>
          <cell r="V604"/>
        </row>
        <row r="605">
          <cell r="N605">
            <v>0</v>
          </cell>
        </row>
        <row r="606">
          <cell r="R606"/>
          <cell r="T606"/>
        </row>
        <row r="607">
          <cell r="S607"/>
          <cell r="W607"/>
        </row>
        <row r="608">
          <cell r="N608">
            <v>0</v>
          </cell>
        </row>
        <row r="618">
          <cell r="N618">
            <v>0</v>
          </cell>
        </row>
        <row r="619">
          <cell r="N619">
            <v>0</v>
          </cell>
        </row>
        <row r="620">
          <cell r="Q620"/>
          <cell r="U620"/>
          <cell r="V620"/>
        </row>
        <row r="621">
          <cell r="N621">
            <v>0</v>
          </cell>
        </row>
        <row r="622">
          <cell r="R622"/>
          <cell r="T622"/>
        </row>
        <row r="623">
          <cell r="S623"/>
          <cell r="W623"/>
        </row>
        <row r="624">
          <cell r="N624">
            <v>0</v>
          </cell>
        </row>
        <row r="626">
          <cell r="N626">
            <v>32395</v>
          </cell>
        </row>
        <row r="627">
          <cell r="N627">
            <v>915</v>
          </cell>
        </row>
        <row r="628">
          <cell r="Q628">
            <v>0</v>
          </cell>
          <cell r="U628">
            <v>0</v>
          </cell>
          <cell r="V628">
            <v>0</v>
          </cell>
        </row>
        <row r="629">
          <cell r="N629">
            <v>0</v>
          </cell>
        </row>
        <row r="630">
          <cell r="R630"/>
          <cell r="T630"/>
        </row>
        <row r="631">
          <cell r="S631">
            <v>36724</v>
          </cell>
          <cell r="W631"/>
        </row>
        <row r="632">
          <cell r="N632">
            <v>0</v>
          </cell>
        </row>
        <row r="634">
          <cell r="N634">
            <v>0</v>
          </cell>
        </row>
        <row r="635">
          <cell r="N635">
            <v>0</v>
          </cell>
        </row>
        <row r="636">
          <cell r="Q636"/>
          <cell r="U636"/>
          <cell r="V636"/>
        </row>
        <row r="637">
          <cell r="N637">
            <v>0</v>
          </cell>
        </row>
        <row r="638">
          <cell r="R638"/>
          <cell r="T638"/>
        </row>
        <row r="639">
          <cell r="S639"/>
          <cell r="W639"/>
        </row>
        <row r="640">
          <cell r="N640">
            <v>0</v>
          </cell>
        </row>
        <row r="642">
          <cell r="N642">
            <v>0</v>
          </cell>
        </row>
        <row r="643">
          <cell r="N643">
            <v>0</v>
          </cell>
        </row>
        <row r="644">
          <cell r="Q644"/>
          <cell r="U644"/>
          <cell r="V644"/>
        </row>
        <row r="645">
          <cell r="N645">
            <v>0</v>
          </cell>
        </row>
        <row r="646">
          <cell r="R646"/>
          <cell r="T646"/>
        </row>
        <row r="647">
          <cell r="S647"/>
          <cell r="W647"/>
        </row>
        <row r="648">
          <cell r="N648">
            <v>0</v>
          </cell>
        </row>
        <row r="650">
          <cell r="N650">
            <v>0</v>
          </cell>
        </row>
        <row r="651">
          <cell r="N651">
            <v>0</v>
          </cell>
        </row>
        <row r="652">
          <cell r="Q652"/>
          <cell r="U652"/>
          <cell r="V652"/>
        </row>
        <row r="653">
          <cell r="N653">
            <v>0</v>
          </cell>
        </row>
        <row r="654">
          <cell r="R654"/>
          <cell r="T654"/>
        </row>
        <row r="655">
          <cell r="S655"/>
          <cell r="W655"/>
        </row>
        <row r="656">
          <cell r="N656">
            <v>0</v>
          </cell>
        </row>
        <row r="658">
          <cell r="N658">
            <v>0</v>
          </cell>
        </row>
        <row r="659">
          <cell r="N659">
            <v>0</v>
          </cell>
        </row>
        <row r="660">
          <cell r="Q660"/>
          <cell r="U660"/>
          <cell r="V660"/>
        </row>
        <row r="661">
          <cell r="N661">
            <v>0</v>
          </cell>
        </row>
        <row r="662">
          <cell r="R662"/>
          <cell r="T662"/>
        </row>
        <row r="663">
          <cell r="S663"/>
          <cell r="W663"/>
        </row>
        <row r="664">
          <cell r="N664">
            <v>0</v>
          </cell>
        </row>
        <row r="674">
          <cell r="N674">
            <v>0</v>
          </cell>
        </row>
        <row r="675">
          <cell r="N675">
            <v>0</v>
          </cell>
        </row>
        <row r="676">
          <cell r="Q676"/>
          <cell r="U676"/>
          <cell r="V676"/>
        </row>
        <row r="677">
          <cell r="N677">
            <v>0</v>
          </cell>
        </row>
        <row r="678">
          <cell r="R678"/>
          <cell r="T678"/>
        </row>
        <row r="679">
          <cell r="S679"/>
          <cell r="W679"/>
        </row>
        <row r="680">
          <cell r="N680">
            <v>0</v>
          </cell>
        </row>
        <row r="682">
          <cell r="N682">
            <v>31100</v>
          </cell>
        </row>
        <row r="683">
          <cell r="N683">
            <v>700</v>
          </cell>
        </row>
        <row r="684">
          <cell r="Q684"/>
          <cell r="U684"/>
          <cell r="V684"/>
        </row>
        <row r="685">
          <cell r="N685">
            <v>0</v>
          </cell>
        </row>
        <row r="686">
          <cell r="R686"/>
          <cell r="T686"/>
        </row>
        <row r="687">
          <cell r="S687">
            <v>31300</v>
          </cell>
          <cell r="W687"/>
        </row>
        <row r="688">
          <cell r="N688">
            <v>0</v>
          </cell>
        </row>
        <row r="690">
          <cell r="N690">
            <v>0</v>
          </cell>
        </row>
        <row r="691">
          <cell r="N691">
            <v>0</v>
          </cell>
        </row>
        <row r="692">
          <cell r="Q692"/>
          <cell r="U692"/>
          <cell r="V692"/>
        </row>
        <row r="693">
          <cell r="N693">
            <v>0</v>
          </cell>
        </row>
        <row r="694">
          <cell r="R694"/>
          <cell r="T694"/>
        </row>
        <row r="695">
          <cell r="S695"/>
          <cell r="W695"/>
        </row>
        <row r="696">
          <cell r="N696">
            <v>0</v>
          </cell>
        </row>
        <row r="698">
          <cell r="N698">
            <v>0</v>
          </cell>
        </row>
        <row r="699">
          <cell r="N699">
            <v>0</v>
          </cell>
        </row>
        <row r="700">
          <cell r="Q700"/>
          <cell r="U700"/>
          <cell r="V700"/>
        </row>
        <row r="701">
          <cell r="N701">
            <v>0</v>
          </cell>
        </row>
        <row r="702">
          <cell r="R702"/>
          <cell r="T702"/>
        </row>
        <row r="703">
          <cell r="S703"/>
          <cell r="W703"/>
        </row>
        <row r="704">
          <cell r="N704">
            <v>0</v>
          </cell>
        </row>
        <row r="706">
          <cell r="N706">
            <v>0</v>
          </cell>
        </row>
        <row r="707">
          <cell r="N707">
            <v>0</v>
          </cell>
        </row>
        <row r="708">
          <cell r="Q708"/>
          <cell r="U708"/>
          <cell r="V708"/>
        </row>
        <row r="709">
          <cell r="N709">
            <v>0</v>
          </cell>
        </row>
        <row r="710">
          <cell r="R710"/>
          <cell r="T710"/>
        </row>
        <row r="711">
          <cell r="S711"/>
          <cell r="W711"/>
        </row>
        <row r="712">
          <cell r="N712">
            <v>0</v>
          </cell>
        </row>
        <row r="714">
          <cell r="N714">
            <v>0</v>
          </cell>
        </row>
        <row r="715">
          <cell r="N715">
            <v>0</v>
          </cell>
        </row>
        <row r="716">
          <cell r="Q716"/>
          <cell r="U716"/>
          <cell r="V716"/>
        </row>
        <row r="717">
          <cell r="N717">
            <v>0</v>
          </cell>
        </row>
        <row r="718">
          <cell r="R718"/>
          <cell r="T718"/>
        </row>
        <row r="719">
          <cell r="S719"/>
          <cell r="W719"/>
        </row>
        <row r="720">
          <cell r="N720">
            <v>0</v>
          </cell>
        </row>
        <row r="730">
          <cell r="N730">
            <v>0</v>
          </cell>
        </row>
        <row r="731">
          <cell r="N731">
            <v>0</v>
          </cell>
        </row>
        <row r="732">
          <cell r="Q732"/>
          <cell r="U732"/>
          <cell r="V732"/>
        </row>
        <row r="733">
          <cell r="N733">
            <v>0</v>
          </cell>
        </row>
        <row r="734">
          <cell r="R734"/>
          <cell r="T734"/>
        </row>
        <row r="735">
          <cell r="S735"/>
          <cell r="W735"/>
        </row>
        <row r="736">
          <cell r="N736">
            <v>0</v>
          </cell>
        </row>
        <row r="738">
          <cell r="N738">
            <v>28201</v>
          </cell>
        </row>
        <row r="739">
          <cell r="N739">
            <v>716</v>
          </cell>
        </row>
        <row r="740">
          <cell r="Q740">
            <v>0</v>
          </cell>
          <cell r="U740">
            <v>0</v>
          </cell>
          <cell r="V740">
            <v>0</v>
          </cell>
        </row>
        <row r="741">
          <cell r="N741">
            <v>0</v>
          </cell>
        </row>
        <row r="742">
          <cell r="R742"/>
          <cell r="T742"/>
        </row>
        <row r="743">
          <cell r="S743">
            <v>28471</v>
          </cell>
          <cell r="W743"/>
        </row>
        <row r="744">
          <cell r="N744">
            <v>0</v>
          </cell>
        </row>
        <row r="746">
          <cell r="N746">
            <v>0</v>
          </cell>
        </row>
        <row r="747">
          <cell r="N747">
            <v>0</v>
          </cell>
        </row>
        <row r="748">
          <cell r="Q748"/>
          <cell r="U748"/>
          <cell r="V748"/>
        </row>
        <row r="749">
          <cell r="N749">
            <v>0</v>
          </cell>
        </row>
        <row r="750">
          <cell r="R750"/>
          <cell r="T750"/>
        </row>
        <row r="751">
          <cell r="S751"/>
          <cell r="W751"/>
        </row>
        <row r="752">
          <cell r="N752">
            <v>0</v>
          </cell>
        </row>
        <row r="754">
          <cell r="N754">
            <v>0</v>
          </cell>
        </row>
        <row r="755">
          <cell r="N755">
            <v>0</v>
          </cell>
        </row>
        <row r="756">
          <cell r="Q756"/>
          <cell r="U756"/>
          <cell r="V756"/>
        </row>
        <row r="757">
          <cell r="N757">
            <v>0</v>
          </cell>
        </row>
        <row r="758">
          <cell r="R758"/>
          <cell r="T758"/>
        </row>
        <row r="759">
          <cell r="S759"/>
          <cell r="W759"/>
        </row>
        <row r="760">
          <cell r="N760">
            <v>0</v>
          </cell>
        </row>
        <row r="762">
          <cell r="N762">
            <v>0</v>
          </cell>
        </row>
        <row r="763">
          <cell r="N763">
            <v>0</v>
          </cell>
        </row>
        <row r="764">
          <cell r="Q764"/>
          <cell r="U764"/>
          <cell r="V764"/>
        </row>
        <row r="765">
          <cell r="N765">
            <v>0</v>
          </cell>
        </row>
        <row r="766">
          <cell r="R766"/>
          <cell r="T766"/>
        </row>
        <row r="767">
          <cell r="S767"/>
          <cell r="W767"/>
        </row>
        <row r="768">
          <cell r="N768">
            <v>0</v>
          </cell>
        </row>
        <row r="770">
          <cell r="N770">
            <v>0</v>
          </cell>
        </row>
        <row r="771">
          <cell r="N771">
            <v>0</v>
          </cell>
        </row>
        <row r="772">
          <cell r="Q772"/>
          <cell r="U772"/>
          <cell r="V772"/>
        </row>
        <row r="773">
          <cell r="N773">
            <v>0</v>
          </cell>
        </row>
        <row r="774">
          <cell r="R774"/>
          <cell r="T774"/>
        </row>
        <row r="775">
          <cell r="S775"/>
          <cell r="W775"/>
        </row>
        <row r="776">
          <cell r="N776">
            <v>0</v>
          </cell>
        </row>
        <row r="786">
          <cell r="N786">
            <v>0</v>
          </cell>
        </row>
        <row r="787">
          <cell r="N787">
            <v>0</v>
          </cell>
        </row>
        <row r="788">
          <cell r="Q788"/>
          <cell r="U788"/>
          <cell r="V788"/>
        </row>
        <row r="789">
          <cell r="N789">
            <v>0</v>
          </cell>
        </row>
        <row r="790">
          <cell r="R790"/>
          <cell r="T790"/>
        </row>
        <row r="791">
          <cell r="S791"/>
          <cell r="W791"/>
        </row>
        <row r="792">
          <cell r="N792">
            <v>0</v>
          </cell>
        </row>
        <row r="794">
          <cell r="N794">
            <v>25341</v>
          </cell>
        </row>
        <row r="795">
          <cell r="N795">
            <v>0</v>
          </cell>
        </row>
        <row r="796">
          <cell r="Q796">
            <v>0</v>
          </cell>
          <cell r="U796">
            <v>0</v>
          </cell>
          <cell r="V796">
            <v>0</v>
          </cell>
        </row>
        <row r="797">
          <cell r="N797">
            <v>831</v>
          </cell>
        </row>
        <row r="798">
          <cell r="R798"/>
          <cell r="T798"/>
        </row>
        <row r="799">
          <cell r="S799">
            <v>27586</v>
          </cell>
          <cell r="W799"/>
        </row>
        <row r="800">
          <cell r="N800">
            <v>0</v>
          </cell>
        </row>
        <row r="802">
          <cell r="N802">
            <v>0</v>
          </cell>
        </row>
        <row r="803">
          <cell r="N803">
            <v>0</v>
          </cell>
        </row>
        <row r="804">
          <cell r="Q804"/>
          <cell r="U804"/>
          <cell r="V804"/>
        </row>
        <row r="805">
          <cell r="N805">
            <v>0</v>
          </cell>
        </row>
        <row r="806">
          <cell r="R806"/>
          <cell r="T806"/>
        </row>
        <row r="807">
          <cell r="S807"/>
          <cell r="W807"/>
        </row>
        <row r="808">
          <cell r="N808">
            <v>0</v>
          </cell>
        </row>
        <row r="810">
          <cell r="N810">
            <v>0</v>
          </cell>
        </row>
        <row r="811">
          <cell r="N811">
            <v>0</v>
          </cell>
        </row>
        <row r="812">
          <cell r="Q812"/>
          <cell r="U812"/>
          <cell r="V812"/>
        </row>
        <row r="813">
          <cell r="N813">
            <v>0</v>
          </cell>
        </row>
        <row r="814">
          <cell r="R814"/>
          <cell r="T814"/>
        </row>
        <row r="815">
          <cell r="S815"/>
          <cell r="W815"/>
        </row>
        <row r="816">
          <cell r="N816">
            <v>0</v>
          </cell>
        </row>
        <row r="818">
          <cell r="N818">
            <v>0</v>
          </cell>
        </row>
        <row r="819">
          <cell r="N819">
            <v>0</v>
          </cell>
        </row>
        <row r="820">
          <cell r="Q820"/>
          <cell r="U820"/>
          <cell r="V820"/>
        </row>
        <row r="821">
          <cell r="N821">
            <v>0</v>
          </cell>
        </row>
        <row r="822">
          <cell r="R822"/>
          <cell r="T822"/>
        </row>
        <row r="823">
          <cell r="S823"/>
          <cell r="W823"/>
        </row>
        <row r="824">
          <cell r="N824">
            <v>0</v>
          </cell>
        </row>
        <row r="826">
          <cell r="N826">
            <v>0</v>
          </cell>
        </row>
        <row r="827">
          <cell r="N827">
            <v>0</v>
          </cell>
        </row>
        <row r="828">
          <cell r="Q828"/>
          <cell r="U828"/>
          <cell r="V828"/>
        </row>
        <row r="829">
          <cell r="N829">
            <v>0</v>
          </cell>
        </row>
        <row r="830">
          <cell r="R830"/>
          <cell r="T830"/>
        </row>
        <row r="831">
          <cell r="S831"/>
          <cell r="W831"/>
        </row>
        <row r="832">
          <cell r="N832">
            <v>0</v>
          </cell>
        </row>
        <row r="842">
          <cell r="N842">
            <v>0</v>
          </cell>
        </row>
        <row r="843">
          <cell r="N843">
            <v>0</v>
          </cell>
        </row>
        <row r="844">
          <cell r="Q844"/>
          <cell r="U844"/>
          <cell r="V844"/>
        </row>
        <row r="845">
          <cell r="N845">
            <v>0</v>
          </cell>
        </row>
        <row r="846">
          <cell r="R846"/>
          <cell r="T846"/>
        </row>
        <row r="847">
          <cell r="S847"/>
          <cell r="W847"/>
        </row>
        <row r="848">
          <cell r="N848">
            <v>0</v>
          </cell>
        </row>
        <row r="850">
          <cell r="N850">
            <v>37776</v>
          </cell>
        </row>
        <row r="851">
          <cell r="N851">
            <v>458</v>
          </cell>
        </row>
        <row r="852">
          <cell r="Q852">
            <v>0</v>
          </cell>
          <cell r="U852">
            <v>0</v>
          </cell>
          <cell r="V852">
            <v>0</v>
          </cell>
        </row>
        <row r="853">
          <cell r="N853">
            <v>0</v>
          </cell>
        </row>
        <row r="854">
          <cell r="R854"/>
          <cell r="T854"/>
        </row>
        <row r="855">
          <cell r="S855">
            <v>38561</v>
          </cell>
          <cell r="W855"/>
        </row>
        <row r="856">
          <cell r="N856">
            <v>0</v>
          </cell>
        </row>
        <row r="858">
          <cell r="N858">
            <v>0</v>
          </cell>
        </row>
        <row r="859">
          <cell r="N859">
            <v>0</v>
          </cell>
        </row>
        <row r="860">
          <cell r="Q860"/>
          <cell r="U860"/>
          <cell r="V860"/>
        </row>
        <row r="861">
          <cell r="N861">
            <v>0</v>
          </cell>
        </row>
        <row r="862">
          <cell r="R862"/>
          <cell r="T862"/>
        </row>
        <row r="863">
          <cell r="S863"/>
          <cell r="W863"/>
        </row>
        <row r="864">
          <cell r="N864">
            <v>0</v>
          </cell>
        </row>
        <row r="866">
          <cell r="N866">
            <v>0</v>
          </cell>
        </row>
        <row r="867">
          <cell r="N867">
            <v>0</v>
          </cell>
        </row>
        <row r="868">
          <cell r="Q868"/>
          <cell r="U868"/>
          <cell r="V868"/>
        </row>
        <row r="869">
          <cell r="N869">
            <v>0</v>
          </cell>
        </row>
        <row r="870">
          <cell r="R870"/>
          <cell r="T870"/>
        </row>
        <row r="871">
          <cell r="S871"/>
          <cell r="W871"/>
        </row>
        <row r="872">
          <cell r="N872">
            <v>0</v>
          </cell>
        </row>
        <row r="874">
          <cell r="N874">
            <v>0</v>
          </cell>
        </row>
        <row r="875">
          <cell r="N875">
            <v>0</v>
          </cell>
        </row>
        <row r="876">
          <cell r="Q876"/>
          <cell r="U876"/>
          <cell r="V876"/>
        </row>
        <row r="877">
          <cell r="N877">
            <v>0</v>
          </cell>
        </row>
        <row r="878">
          <cell r="R878"/>
          <cell r="T878"/>
        </row>
        <row r="879">
          <cell r="S879"/>
          <cell r="W879"/>
        </row>
        <row r="880">
          <cell r="N880">
            <v>0</v>
          </cell>
        </row>
        <row r="882">
          <cell r="N882">
            <v>0</v>
          </cell>
        </row>
        <row r="883">
          <cell r="N883">
            <v>0</v>
          </cell>
        </row>
        <row r="884">
          <cell r="Q884"/>
          <cell r="U884"/>
          <cell r="V884"/>
        </row>
        <row r="885">
          <cell r="N885">
            <v>0</v>
          </cell>
        </row>
        <row r="886">
          <cell r="R886"/>
          <cell r="T886"/>
        </row>
        <row r="887">
          <cell r="S887"/>
          <cell r="W887"/>
        </row>
        <row r="888">
          <cell r="N888">
            <v>0</v>
          </cell>
        </row>
        <row r="898">
          <cell r="N898">
            <v>0</v>
          </cell>
        </row>
        <row r="899">
          <cell r="N899">
            <v>0</v>
          </cell>
        </row>
        <row r="900">
          <cell r="Q900"/>
          <cell r="U900"/>
          <cell r="V900"/>
        </row>
        <row r="901">
          <cell r="N901">
            <v>0</v>
          </cell>
        </row>
        <row r="902">
          <cell r="R902"/>
          <cell r="T902"/>
        </row>
        <row r="903">
          <cell r="S903"/>
          <cell r="W903"/>
        </row>
        <row r="904">
          <cell r="N904">
            <v>0</v>
          </cell>
        </row>
        <row r="906">
          <cell r="N906">
            <v>6156</v>
          </cell>
        </row>
        <row r="907">
          <cell r="N907">
            <v>0</v>
          </cell>
        </row>
        <row r="908">
          <cell r="Q908">
            <v>0</v>
          </cell>
          <cell r="U908">
            <v>0</v>
          </cell>
          <cell r="V908">
            <v>0</v>
          </cell>
        </row>
        <row r="909">
          <cell r="N909">
            <v>0</v>
          </cell>
        </row>
        <row r="910">
          <cell r="R910">
            <v>3916</v>
          </cell>
          <cell r="T910">
            <v>0</v>
          </cell>
        </row>
        <row r="911">
          <cell r="S911">
            <v>2616</v>
          </cell>
          <cell r="W911"/>
        </row>
        <row r="912">
          <cell r="N912">
            <v>0</v>
          </cell>
        </row>
        <row r="914">
          <cell r="N914">
            <v>0</v>
          </cell>
        </row>
        <row r="915">
          <cell r="N915">
            <v>0</v>
          </cell>
        </row>
        <row r="916">
          <cell r="Q916"/>
          <cell r="U916"/>
          <cell r="V916"/>
        </row>
        <row r="917">
          <cell r="N917">
            <v>0</v>
          </cell>
        </row>
        <row r="918">
          <cell r="R918"/>
          <cell r="T918"/>
        </row>
        <row r="919">
          <cell r="S919"/>
          <cell r="W919"/>
        </row>
        <row r="920">
          <cell r="N920">
            <v>0</v>
          </cell>
        </row>
        <row r="922">
          <cell r="N922">
            <v>0</v>
          </cell>
        </row>
        <row r="923">
          <cell r="N923">
            <v>0</v>
          </cell>
        </row>
        <row r="924">
          <cell r="Q924"/>
          <cell r="U924"/>
          <cell r="V924"/>
        </row>
        <row r="925">
          <cell r="N925">
            <v>0</v>
          </cell>
        </row>
        <row r="926">
          <cell r="R926"/>
          <cell r="T926"/>
        </row>
        <row r="927">
          <cell r="S927"/>
          <cell r="W927"/>
        </row>
        <row r="928">
          <cell r="N928">
            <v>0</v>
          </cell>
        </row>
        <row r="930">
          <cell r="N930">
            <v>97311</v>
          </cell>
        </row>
        <row r="931">
          <cell r="N931">
            <v>0</v>
          </cell>
        </row>
        <row r="932">
          <cell r="Q932"/>
          <cell r="U932"/>
          <cell r="V932"/>
        </row>
        <row r="933">
          <cell r="N933">
            <v>0</v>
          </cell>
        </row>
        <row r="934">
          <cell r="R934"/>
          <cell r="T934"/>
        </row>
        <row r="935">
          <cell r="S935"/>
          <cell r="W935"/>
        </row>
        <row r="936">
          <cell r="N936">
            <v>0</v>
          </cell>
        </row>
        <row r="938">
          <cell r="N938">
            <v>0</v>
          </cell>
        </row>
        <row r="939">
          <cell r="N939">
            <v>0</v>
          </cell>
        </row>
        <row r="940">
          <cell r="Q940"/>
          <cell r="U940"/>
          <cell r="V940"/>
        </row>
        <row r="941">
          <cell r="N941">
            <v>0</v>
          </cell>
        </row>
        <row r="942">
          <cell r="R942"/>
          <cell r="T942"/>
        </row>
        <row r="943">
          <cell r="S943"/>
          <cell r="W943"/>
        </row>
        <row r="944">
          <cell r="N944">
            <v>0</v>
          </cell>
        </row>
        <row r="954">
          <cell r="N954">
            <v>0</v>
          </cell>
        </row>
        <row r="955">
          <cell r="N955">
            <v>0</v>
          </cell>
        </row>
        <row r="956">
          <cell r="Q956"/>
          <cell r="U956"/>
          <cell r="V956"/>
        </row>
        <row r="957">
          <cell r="N957">
            <v>0</v>
          </cell>
        </row>
        <row r="958">
          <cell r="R958"/>
          <cell r="T958"/>
        </row>
        <row r="959">
          <cell r="S959"/>
          <cell r="W959"/>
        </row>
        <row r="960">
          <cell r="N960">
            <v>0</v>
          </cell>
        </row>
        <row r="962">
          <cell r="N962">
            <v>42495</v>
          </cell>
        </row>
        <row r="963">
          <cell r="N963">
            <v>1891</v>
          </cell>
        </row>
        <row r="964">
          <cell r="Q964">
            <v>0</v>
          </cell>
          <cell r="U964">
            <v>0</v>
          </cell>
          <cell r="V964">
            <v>0</v>
          </cell>
        </row>
        <row r="965">
          <cell r="N965">
            <v>0</v>
          </cell>
        </row>
        <row r="966">
          <cell r="R966"/>
          <cell r="T966"/>
        </row>
        <row r="967">
          <cell r="S967">
            <v>42300</v>
          </cell>
          <cell r="W967"/>
        </row>
        <row r="968">
          <cell r="N968">
            <v>0</v>
          </cell>
        </row>
        <row r="970">
          <cell r="N970">
            <v>0</v>
          </cell>
        </row>
        <row r="971">
          <cell r="N971">
            <v>0</v>
          </cell>
        </row>
        <row r="972">
          <cell r="Q972"/>
          <cell r="U972"/>
          <cell r="V972"/>
        </row>
        <row r="973">
          <cell r="N973">
            <v>0</v>
          </cell>
        </row>
        <row r="974">
          <cell r="R974"/>
          <cell r="T974"/>
        </row>
        <row r="975">
          <cell r="S975"/>
          <cell r="W975"/>
        </row>
        <row r="976">
          <cell r="N976">
            <v>0</v>
          </cell>
        </row>
        <row r="978">
          <cell r="N978">
            <v>0</v>
          </cell>
        </row>
        <row r="979">
          <cell r="N979">
            <v>0</v>
          </cell>
        </row>
        <row r="980">
          <cell r="Q980"/>
          <cell r="U980"/>
          <cell r="V980"/>
        </row>
        <row r="981">
          <cell r="N981">
            <v>0</v>
          </cell>
        </row>
        <row r="982">
          <cell r="R982"/>
          <cell r="T982"/>
        </row>
        <row r="983">
          <cell r="S983"/>
          <cell r="W983"/>
        </row>
        <row r="984">
          <cell r="N984">
            <v>0</v>
          </cell>
        </row>
        <row r="986">
          <cell r="N986">
            <v>0</v>
          </cell>
        </row>
        <row r="987">
          <cell r="N987">
            <v>0</v>
          </cell>
        </row>
        <row r="988">
          <cell r="Q988"/>
          <cell r="U988"/>
          <cell r="V988"/>
        </row>
        <row r="989">
          <cell r="N989">
            <v>0</v>
          </cell>
        </row>
        <row r="990">
          <cell r="R990"/>
          <cell r="T990"/>
        </row>
        <row r="991">
          <cell r="S991"/>
          <cell r="W991"/>
        </row>
        <row r="992">
          <cell r="N992">
            <v>0</v>
          </cell>
        </row>
        <row r="994">
          <cell r="N994">
            <v>6905</v>
          </cell>
        </row>
        <row r="995">
          <cell r="N995">
            <v>0</v>
          </cell>
        </row>
        <row r="996">
          <cell r="Q996"/>
          <cell r="U996"/>
          <cell r="V996"/>
        </row>
        <row r="997">
          <cell r="N997">
            <v>0</v>
          </cell>
        </row>
        <row r="998">
          <cell r="R998"/>
          <cell r="T998"/>
        </row>
        <row r="999">
          <cell r="S999"/>
          <cell r="W999"/>
        </row>
        <row r="1000">
          <cell r="N1000">
            <v>0</v>
          </cell>
        </row>
        <row r="1010">
          <cell r="N1010">
            <v>0</v>
          </cell>
        </row>
        <row r="1011">
          <cell r="N1011">
            <v>0</v>
          </cell>
        </row>
        <row r="1012">
          <cell r="Q1012"/>
          <cell r="U1012"/>
          <cell r="V1012"/>
        </row>
        <row r="1013">
          <cell r="N1013">
            <v>0</v>
          </cell>
        </row>
        <row r="1014">
          <cell r="R1014"/>
          <cell r="T1014"/>
        </row>
        <row r="1015">
          <cell r="S1015"/>
          <cell r="W1015"/>
        </row>
        <row r="1016">
          <cell r="N1016">
            <v>0</v>
          </cell>
        </row>
        <row r="1018">
          <cell r="N1018">
            <v>28541</v>
          </cell>
        </row>
        <row r="1019">
          <cell r="N1019">
            <v>10</v>
          </cell>
        </row>
        <row r="1020">
          <cell r="Q1020">
            <v>0</v>
          </cell>
          <cell r="U1020">
            <v>0</v>
          </cell>
          <cell r="V1020">
            <v>0</v>
          </cell>
        </row>
        <row r="1021">
          <cell r="N1021">
            <v>0</v>
          </cell>
        </row>
        <row r="1022">
          <cell r="R1022"/>
          <cell r="T1022"/>
        </row>
        <row r="1023">
          <cell r="S1023">
            <v>31756</v>
          </cell>
          <cell r="W1023"/>
        </row>
        <row r="1024">
          <cell r="N1024">
            <v>0</v>
          </cell>
        </row>
        <row r="1026">
          <cell r="N1026">
            <v>0</v>
          </cell>
        </row>
        <row r="1027">
          <cell r="N1027">
            <v>0</v>
          </cell>
        </row>
        <row r="1028">
          <cell r="Q1028"/>
          <cell r="U1028"/>
          <cell r="V1028"/>
        </row>
        <row r="1029">
          <cell r="N1029">
            <v>0</v>
          </cell>
        </row>
        <row r="1030">
          <cell r="R1030"/>
          <cell r="T1030"/>
        </row>
        <row r="1031">
          <cell r="S1031"/>
          <cell r="W1031"/>
        </row>
        <row r="1032">
          <cell r="N1032">
            <v>0</v>
          </cell>
        </row>
        <row r="1034">
          <cell r="N1034">
            <v>0</v>
          </cell>
        </row>
        <row r="1035">
          <cell r="N1035">
            <v>0</v>
          </cell>
        </row>
        <row r="1036">
          <cell r="Q1036"/>
          <cell r="U1036"/>
          <cell r="V1036"/>
        </row>
        <row r="1037">
          <cell r="N1037">
            <v>0</v>
          </cell>
        </row>
        <row r="1038">
          <cell r="R1038"/>
          <cell r="T1038"/>
        </row>
        <row r="1039">
          <cell r="S1039"/>
          <cell r="W1039"/>
        </row>
        <row r="1040">
          <cell r="N1040">
            <v>0</v>
          </cell>
        </row>
        <row r="1042">
          <cell r="N1042">
            <v>17645</v>
          </cell>
        </row>
        <row r="1043">
          <cell r="N1043">
            <v>0</v>
          </cell>
        </row>
        <row r="1044">
          <cell r="Q1044"/>
          <cell r="U1044"/>
          <cell r="V1044"/>
        </row>
        <row r="1045">
          <cell r="N1045">
            <v>0</v>
          </cell>
        </row>
        <row r="1046">
          <cell r="R1046"/>
          <cell r="T1046"/>
        </row>
        <row r="1047">
          <cell r="S1047"/>
          <cell r="W1047"/>
        </row>
        <row r="1048">
          <cell r="N1048">
            <v>0</v>
          </cell>
        </row>
        <row r="1050">
          <cell r="N1050">
            <v>8160</v>
          </cell>
        </row>
        <row r="1051">
          <cell r="N1051">
            <v>0</v>
          </cell>
        </row>
        <row r="1052">
          <cell r="Q1052"/>
          <cell r="U1052"/>
          <cell r="V1052"/>
        </row>
        <row r="1053">
          <cell r="N1053">
            <v>0</v>
          </cell>
        </row>
        <row r="1054">
          <cell r="R1054"/>
          <cell r="T1054"/>
        </row>
        <row r="1055">
          <cell r="S1055"/>
          <cell r="W1055"/>
        </row>
        <row r="1056">
          <cell r="N1056">
            <v>0</v>
          </cell>
        </row>
        <row r="1066">
          <cell r="N1066">
            <v>0</v>
          </cell>
        </row>
        <row r="1067">
          <cell r="N1067">
            <v>0</v>
          </cell>
        </row>
        <row r="1068">
          <cell r="Q1068"/>
          <cell r="U1068"/>
          <cell r="V1068"/>
        </row>
        <row r="1069">
          <cell r="N1069">
            <v>0</v>
          </cell>
        </row>
        <row r="1070">
          <cell r="R1070"/>
          <cell r="T1070"/>
        </row>
        <row r="1071">
          <cell r="S1071"/>
          <cell r="W1071"/>
        </row>
        <row r="1072">
          <cell r="N1072">
            <v>0</v>
          </cell>
        </row>
        <row r="1074">
          <cell r="N1074">
            <v>66836</v>
          </cell>
        </row>
        <row r="1075">
          <cell r="N1075">
            <v>0</v>
          </cell>
        </row>
        <row r="1076">
          <cell r="Q1076"/>
          <cell r="U1076">
            <v>0</v>
          </cell>
          <cell r="V1076">
            <v>0</v>
          </cell>
        </row>
        <row r="1077">
          <cell r="N1077">
            <v>2616</v>
          </cell>
        </row>
        <row r="1078">
          <cell r="R1078">
            <v>3559</v>
          </cell>
          <cell r="T1078">
            <v>0</v>
          </cell>
        </row>
        <row r="1079">
          <cell r="S1079">
            <v>62117</v>
          </cell>
          <cell r="W1079"/>
        </row>
        <row r="1080">
          <cell r="N1080">
            <v>0</v>
          </cell>
        </row>
        <row r="1082">
          <cell r="N1082">
            <v>381</v>
          </cell>
        </row>
        <row r="1083">
          <cell r="N1083">
            <v>0</v>
          </cell>
        </row>
        <row r="1084">
          <cell r="Q1084"/>
          <cell r="U1084"/>
          <cell r="V1084"/>
        </row>
        <row r="1085">
          <cell r="N1085">
            <v>0</v>
          </cell>
        </row>
        <row r="1086">
          <cell r="R1086"/>
          <cell r="T1086"/>
        </row>
        <row r="1087">
          <cell r="S1087"/>
          <cell r="W1087"/>
        </row>
        <row r="1088">
          <cell r="N1088">
            <v>0</v>
          </cell>
        </row>
        <row r="1090">
          <cell r="N1090">
            <v>0</v>
          </cell>
        </row>
        <row r="1091">
          <cell r="N1091">
            <v>0</v>
          </cell>
        </row>
        <row r="1092">
          <cell r="Q1092"/>
          <cell r="U1092"/>
          <cell r="V1092"/>
        </row>
        <row r="1093">
          <cell r="N1093">
            <v>0</v>
          </cell>
        </row>
        <row r="1094">
          <cell r="R1094"/>
          <cell r="T1094"/>
        </row>
        <row r="1095">
          <cell r="S1095"/>
          <cell r="W1095"/>
        </row>
        <row r="1096">
          <cell r="N1096">
            <v>0</v>
          </cell>
        </row>
        <row r="1098">
          <cell r="N1098">
            <v>0</v>
          </cell>
        </row>
        <row r="1099">
          <cell r="N1099">
            <v>0</v>
          </cell>
        </row>
        <row r="1100">
          <cell r="Q1100"/>
          <cell r="U1100"/>
          <cell r="V1100"/>
        </row>
        <row r="1101">
          <cell r="N1101">
            <v>0</v>
          </cell>
        </row>
        <row r="1102">
          <cell r="R1102"/>
          <cell r="T1102"/>
        </row>
        <row r="1103">
          <cell r="S1103"/>
          <cell r="W1103"/>
        </row>
        <row r="1104">
          <cell r="N1104">
            <v>0</v>
          </cell>
        </row>
        <row r="1106">
          <cell r="N1106">
            <v>0</v>
          </cell>
        </row>
        <row r="1107">
          <cell r="N1107">
            <v>0</v>
          </cell>
        </row>
        <row r="1108">
          <cell r="Q1108"/>
          <cell r="U1108"/>
          <cell r="V1108"/>
        </row>
        <row r="1109">
          <cell r="N1109">
            <v>0</v>
          </cell>
        </row>
        <row r="1110">
          <cell r="R1110"/>
          <cell r="T1110"/>
        </row>
        <row r="1111">
          <cell r="S1111"/>
          <cell r="W1111"/>
        </row>
        <row r="1112">
          <cell r="N1112">
            <v>0</v>
          </cell>
        </row>
        <row r="1122">
          <cell r="N1122">
            <v>0</v>
          </cell>
        </row>
        <row r="1123">
          <cell r="N1123">
            <v>0</v>
          </cell>
        </row>
        <row r="1124">
          <cell r="Q1124"/>
          <cell r="U1124"/>
          <cell r="V1124"/>
        </row>
        <row r="1125">
          <cell r="N1125">
            <v>0</v>
          </cell>
        </row>
        <row r="1126">
          <cell r="R1126"/>
          <cell r="T1126"/>
        </row>
        <row r="1127">
          <cell r="S1127"/>
          <cell r="W1127"/>
        </row>
        <row r="1128">
          <cell r="N1128">
            <v>0</v>
          </cell>
        </row>
        <row r="1130">
          <cell r="N1130">
            <v>26319</v>
          </cell>
        </row>
        <row r="1131">
          <cell r="N1131">
            <v>468</v>
          </cell>
        </row>
        <row r="1132">
          <cell r="Q1132">
            <v>0</v>
          </cell>
          <cell r="U1132">
            <v>0</v>
          </cell>
          <cell r="V1132">
            <v>0</v>
          </cell>
        </row>
        <row r="1133">
          <cell r="N1133">
            <v>0</v>
          </cell>
        </row>
        <row r="1134">
          <cell r="R1134"/>
          <cell r="T1134"/>
        </row>
        <row r="1135">
          <cell r="S1135">
            <v>27209</v>
          </cell>
          <cell r="W1135"/>
        </row>
        <row r="1136">
          <cell r="N1136">
            <v>0</v>
          </cell>
        </row>
        <row r="1138">
          <cell r="N1138">
            <v>0</v>
          </cell>
        </row>
        <row r="1139">
          <cell r="N1139">
            <v>0</v>
          </cell>
        </row>
        <row r="1140">
          <cell r="Q1140"/>
          <cell r="U1140"/>
          <cell r="V1140"/>
        </row>
        <row r="1141">
          <cell r="N1141">
            <v>0</v>
          </cell>
        </row>
        <row r="1142">
          <cell r="R1142"/>
          <cell r="T1142"/>
        </row>
        <row r="1143">
          <cell r="S1143"/>
          <cell r="W1143"/>
        </row>
        <row r="1144">
          <cell r="N1144">
            <v>0</v>
          </cell>
        </row>
        <row r="1146">
          <cell r="N1146">
            <v>0</v>
          </cell>
        </row>
        <row r="1147">
          <cell r="N1147">
            <v>0</v>
          </cell>
        </row>
        <row r="1148">
          <cell r="Q1148"/>
          <cell r="U1148"/>
          <cell r="V1148"/>
        </row>
        <row r="1149">
          <cell r="N1149">
            <v>0</v>
          </cell>
        </row>
        <row r="1150">
          <cell r="R1150"/>
          <cell r="T1150"/>
        </row>
        <row r="1151">
          <cell r="S1151"/>
          <cell r="W1151"/>
        </row>
        <row r="1152">
          <cell r="N1152">
            <v>0</v>
          </cell>
        </row>
        <row r="1154">
          <cell r="N1154">
            <v>0</v>
          </cell>
        </row>
        <row r="1155">
          <cell r="N1155">
            <v>0</v>
          </cell>
        </row>
        <row r="1156">
          <cell r="Q1156"/>
          <cell r="U1156"/>
          <cell r="V1156"/>
        </row>
        <row r="1157">
          <cell r="N1157">
            <v>0</v>
          </cell>
        </row>
        <row r="1158">
          <cell r="R1158"/>
          <cell r="T1158"/>
        </row>
        <row r="1159">
          <cell r="S1159"/>
          <cell r="W1159"/>
        </row>
        <row r="1160">
          <cell r="N1160">
            <v>0</v>
          </cell>
        </row>
        <row r="1162">
          <cell r="N1162">
            <v>0</v>
          </cell>
        </row>
        <row r="1163">
          <cell r="N1163">
            <v>0</v>
          </cell>
        </row>
        <row r="1164">
          <cell r="Q1164"/>
          <cell r="U1164"/>
          <cell r="V1164"/>
        </row>
        <row r="1165">
          <cell r="N1165">
            <v>0</v>
          </cell>
        </row>
        <row r="1166">
          <cell r="R1166"/>
          <cell r="T1166"/>
        </row>
        <row r="1167">
          <cell r="S1167"/>
          <cell r="W1167"/>
        </row>
        <row r="1168">
          <cell r="N1168">
            <v>0</v>
          </cell>
        </row>
        <row r="1178">
          <cell r="N1178">
            <v>0</v>
          </cell>
        </row>
        <row r="1179">
          <cell r="N1179">
            <v>0</v>
          </cell>
        </row>
        <row r="1180">
          <cell r="Q1180"/>
          <cell r="U1180"/>
          <cell r="V1180"/>
        </row>
        <row r="1181">
          <cell r="N1181">
            <v>0</v>
          </cell>
        </row>
        <row r="1182">
          <cell r="R1182"/>
          <cell r="T1182"/>
        </row>
        <row r="1183">
          <cell r="S1183"/>
          <cell r="W1183"/>
        </row>
        <row r="1184">
          <cell r="N1184">
            <v>0</v>
          </cell>
        </row>
        <row r="1186">
          <cell r="N1186">
            <v>0</v>
          </cell>
        </row>
        <row r="1187">
          <cell r="N1187">
            <v>0</v>
          </cell>
        </row>
        <row r="1188">
          <cell r="Q1188"/>
          <cell r="U1188"/>
          <cell r="V1188"/>
        </row>
        <row r="1189">
          <cell r="N1189">
            <v>0</v>
          </cell>
        </row>
        <row r="1190">
          <cell r="R1190"/>
          <cell r="T1190"/>
        </row>
        <row r="1191">
          <cell r="S1191"/>
          <cell r="W1191"/>
        </row>
        <row r="1192">
          <cell r="N1192">
            <v>0</v>
          </cell>
        </row>
        <row r="1194">
          <cell r="N1194">
            <v>0</v>
          </cell>
        </row>
        <row r="1195">
          <cell r="N1195">
            <v>0</v>
          </cell>
        </row>
        <row r="1196">
          <cell r="Q1196"/>
          <cell r="U1196"/>
          <cell r="V1196"/>
        </row>
        <row r="1197">
          <cell r="N1197">
            <v>0</v>
          </cell>
        </row>
        <row r="1198">
          <cell r="R1198"/>
          <cell r="T1198"/>
        </row>
        <row r="1199">
          <cell r="S1199"/>
          <cell r="W1199"/>
        </row>
        <row r="1200">
          <cell r="N1200">
            <v>0</v>
          </cell>
        </row>
        <row r="1202">
          <cell r="N1202">
            <v>0</v>
          </cell>
        </row>
        <row r="1203">
          <cell r="N1203">
            <v>0</v>
          </cell>
        </row>
        <row r="1204">
          <cell r="Q1204"/>
          <cell r="U1204"/>
          <cell r="V1204"/>
        </row>
        <row r="1205">
          <cell r="N1205">
            <v>0</v>
          </cell>
        </row>
        <row r="1206">
          <cell r="R1206"/>
          <cell r="T1206"/>
        </row>
        <row r="1207">
          <cell r="S1207"/>
          <cell r="W1207"/>
        </row>
        <row r="1208">
          <cell r="N1208">
            <v>0</v>
          </cell>
        </row>
        <row r="1210">
          <cell r="N1210">
            <v>0</v>
          </cell>
        </row>
        <row r="1211">
          <cell r="N1211">
            <v>0</v>
          </cell>
        </row>
        <row r="1212">
          <cell r="Q1212"/>
          <cell r="U1212"/>
          <cell r="V1212"/>
        </row>
        <row r="1213">
          <cell r="N1213">
            <v>0</v>
          </cell>
        </row>
        <row r="1214">
          <cell r="R1214"/>
          <cell r="T1214"/>
        </row>
        <row r="1215">
          <cell r="S1215"/>
          <cell r="W1215"/>
        </row>
        <row r="1216">
          <cell r="N1216">
            <v>0</v>
          </cell>
        </row>
        <row r="1218">
          <cell r="N1218">
            <v>0</v>
          </cell>
        </row>
        <row r="1219">
          <cell r="N1219">
            <v>0</v>
          </cell>
        </row>
        <row r="1220">
          <cell r="Q1220"/>
          <cell r="U1220"/>
          <cell r="V1220"/>
        </row>
        <row r="1221">
          <cell r="N1221">
            <v>0</v>
          </cell>
        </row>
        <row r="1222">
          <cell r="R1222"/>
          <cell r="T1222"/>
        </row>
        <row r="1223">
          <cell r="S1223"/>
          <cell r="W1223"/>
        </row>
        <row r="1224">
          <cell r="N1224">
            <v>0</v>
          </cell>
        </row>
        <row r="1234">
          <cell r="N1234">
            <v>1975000</v>
          </cell>
        </row>
        <row r="1235">
          <cell r="N1235">
            <v>1395</v>
          </cell>
        </row>
        <row r="1236">
          <cell r="Q1236"/>
          <cell r="U1236"/>
          <cell r="V1236">
            <v>1222508</v>
          </cell>
        </row>
        <row r="1237">
          <cell r="N1237">
            <v>725800</v>
          </cell>
        </row>
        <row r="1238">
          <cell r="R1238"/>
          <cell r="T1238"/>
        </row>
        <row r="1239">
          <cell r="S1239">
            <v>0</v>
          </cell>
          <cell r="W1239"/>
        </row>
        <row r="1240">
          <cell r="N1240">
            <v>0</v>
          </cell>
        </row>
        <row r="1242">
          <cell r="N1242">
            <v>188733</v>
          </cell>
        </row>
        <row r="1243">
          <cell r="N1243">
            <v>11061</v>
          </cell>
        </row>
        <row r="1244">
          <cell r="Q1244"/>
          <cell r="U1244"/>
          <cell r="V1244">
            <v>396538</v>
          </cell>
        </row>
        <row r="1245">
          <cell r="N1245">
            <v>0</v>
          </cell>
        </row>
        <row r="1246">
          <cell r="R1246"/>
          <cell r="T1246"/>
        </row>
        <row r="1247">
          <cell r="S1247">
            <v>150500</v>
          </cell>
          <cell r="W1247"/>
        </row>
        <row r="1248">
          <cell r="N1248">
            <v>52659</v>
          </cell>
        </row>
        <row r="1250">
          <cell r="N1250">
            <v>0</v>
          </cell>
        </row>
        <row r="1251">
          <cell r="N1251">
            <v>0</v>
          </cell>
        </row>
        <row r="1252">
          <cell r="Q1252"/>
          <cell r="U1252"/>
          <cell r="V1252"/>
        </row>
        <row r="1253">
          <cell r="N1253">
            <v>0</v>
          </cell>
        </row>
        <row r="1254">
          <cell r="R1254"/>
          <cell r="T1254"/>
        </row>
        <row r="1255">
          <cell r="S1255"/>
          <cell r="W1255"/>
        </row>
        <row r="1256">
          <cell r="N1256">
            <v>0</v>
          </cell>
        </row>
        <row r="1258">
          <cell r="N1258">
            <v>0</v>
          </cell>
        </row>
        <row r="1259">
          <cell r="N1259">
            <v>0</v>
          </cell>
        </row>
        <row r="1260">
          <cell r="Q1260"/>
          <cell r="U1260"/>
          <cell r="V1260"/>
        </row>
        <row r="1261">
          <cell r="N1261">
            <v>0</v>
          </cell>
        </row>
        <row r="1262">
          <cell r="R1262"/>
          <cell r="T1262"/>
        </row>
        <row r="1263">
          <cell r="S1263"/>
          <cell r="W1263"/>
        </row>
        <row r="1264">
          <cell r="N1264">
            <v>0</v>
          </cell>
        </row>
        <row r="1266">
          <cell r="N1266">
            <v>118241</v>
          </cell>
        </row>
        <row r="1267">
          <cell r="N1267">
            <v>0</v>
          </cell>
        </row>
        <row r="1268">
          <cell r="Q1268"/>
          <cell r="U1268"/>
          <cell r="V1268"/>
        </row>
        <row r="1269">
          <cell r="N1269">
            <v>0</v>
          </cell>
        </row>
        <row r="1270">
          <cell r="R1270"/>
          <cell r="T1270"/>
        </row>
        <row r="1271">
          <cell r="S1271"/>
          <cell r="W1271"/>
        </row>
        <row r="1272">
          <cell r="N1272">
            <v>0</v>
          </cell>
        </row>
        <row r="1274">
          <cell r="N1274">
            <v>34300</v>
          </cell>
        </row>
        <row r="1275">
          <cell r="N1275">
            <v>0</v>
          </cell>
        </row>
        <row r="1276">
          <cell r="Q1276"/>
          <cell r="U1276"/>
          <cell r="V1276"/>
        </row>
        <row r="1277">
          <cell r="N1277">
            <v>0</v>
          </cell>
        </row>
        <row r="1278">
          <cell r="R1278"/>
          <cell r="T1278"/>
        </row>
        <row r="1279">
          <cell r="S1279"/>
          <cell r="W1279"/>
        </row>
        <row r="1280">
          <cell r="N1280">
            <v>0</v>
          </cell>
        </row>
        <row r="1290">
          <cell r="N1290">
            <v>55913</v>
          </cell>
        </row>
        <row r="1291">
          <cell r="N1291">
            <v>0</v>
          </cell>
        </row>
        <row r="1292">
          <cell r="Q1292">
            <v>0</v>
          </cell>
          <cell r="U1292">
            <v>0</v>
          </cell>
          <cell r="V1292">
            <v>0</v>
          </cell>
        </row>
        <row r="1293">
          <cell r="N1293">
            <v>0</v>
          </cell>
        </row>
        <row r="1294">
          <cell r="R1294">
            <v>55917</v>
          </cell>
          <cell r="T1294">
            <v>0</v>
          </cell>
        </row>
        <row r="1295">
          <cell r="S1295">
            <v>11011</v>
          </cell>
          <cell r="W1295"/>
        </row>
        <row r="1296">
          <cell r="N1296">
            <v>0</v>
          </cell>
        </row>
        <row r="1298">
          <cell r="N1298">
            <v>0</v>
          </cell>
        </row>
        <row r="1299">
          <cell r="N1299">
            <v>0</v>
          </cell>
        </row>
        <row r="1300">
          <cell r="Q1300"/>
          <cell r="U1300"/>
          <cell r="V1300"/>
        </row>
        <row r="1301">
          <cell r="N1301">
            <v>0</v>
          </cell>
        </row>
        <row r="1302">
          <cell r="R1302"/>
          <cell r="T1302"/>
        </row>
        <row r="1303">
          <cell r="S1303"/>
          <cell r="W1303"/>
        </row>
        <row r="1304">
          <cell r="N1304">
            <v>0</v>
          </cell>
        </row>
        <row r="1306">
          <cell r="N1306">
            <v>0</v>
          </cell>
        </row>
        <row r="1307">
          <cell r="N1307">
            <v>0</v>
          </cell>
        </row>
        <row r="1308">
          <cell r="Q1308"/>
          <cell r="U1308"/>
          <cell r="V1308"/>
        </row>
        <row r="1309">
          <cell r="N1309">
            <v>0</v>
          </cell>
        </row>
        <row r="1310">
          <cell r="R1310"/>
          <cell r="T1310"/>
        </row>
        <row r="1311">
          <cell r="S1311"/>
          <cell r="W1311"/>
        </row>
        <row r="1312">
          <cell r="N1312">
            <v>0</v>
          </cell>
        </row>
        <row r="1314">
          <cell r="N1314">
            <v>233852</v>
          </cell>
        </row>
        <row r="1315">
          <cell r="N1315">
            <v>0</v>
          </cell>
        </row>
        <row r="1316">
          <cell r="Q1316"/>
          <cell r="U1316"/>
          <cell r="V1316"/>
        </row>
        <row r="1317">
          <cell r="N1317">
            <v>0</v>
          </cell>
        </row>
        <row r="1318">
          <cell r="R1318"/>
          <cell r="T1318"/>
        </row>
        <row r="1319">
          <cell r="S1319"/>
          <cell r="W1319"/>
        </row>
        <row r="1320">
          <cell r="N1320">
            <v>0</v>
          </cell>
        </row>
        <row r="1322">
          <cell r="N1322">
            <v>12966</v>
          </cell>
        </row>
        <row r="1323">
          <cell r="N1323">
            <v>0</v>
          </cell>
        </row>
        <row r="1324">
          <cell r="Q1324"/>
          <cell r="U1324"/>
          <cell r="V1324"/>
        </row>
        <row r="1325">
          <cell r="N1325">
            <v>0</v>
          </cell>
        </row>
        <row r="1326">
          <cell r="R1326"/>
          <cell r="T1326"/>
        </row>
        <row r="1327">
          <cell r="S1327"/>
          <cell r="W1327"/>
        </row>
        <row r="1328">
          <cell r="N1328">
            <v>0</v>
          </cell>
        </row>
        <row r="1330">
          <cell r="N1330">
            <v>0</v>
          </cell>
        </row>
        <row r="1331">
          <cell r="N1331">
            <v>0</v>
          </cell>
        </row>
        <row r="1332">
          <cell r="Q1332"/>
          <cell r="U1332"/>
          <cell r="V1332"/>
        </row>
        <row r="1333">
          <cell r="N1333">
            <v>0</v>
          </cell>
        </row>
        <row r="1334">
          <cell r="R1334"/>
          <cell r="T1334"/>
        </row>
        <row r="1335">
          <cell r="S1335"/>
          <cell r="W1335"/>
        </row>
        <row r="1336">
          <cell r="N1336">
            <v>0</v>
          </cell>
        </row>
        <row r="1346">
          <cell r="N1346">
            <v>190501</v>
          </cell>
        </row>
        <row r="1347">
          <cell r="N1347">
            <v>719</v>
          </cell>
        </row>
        <row r="1348">
          <cell r="Q1348"/>
          <cell r="U1348"/>
          <cell r="V1348">
            <v>229480</v>
          </cell>
        </row>
        <row r="1349">
          <cell r="N1349">
            <v>0</v>
          </cell>
        </row>
        <row r="1350">
          <cell r="R1350"/>
          <cell r="T1350"/>
        </row>
        <row r="1351">
          <cell r="S1351">
            <v>979</v>
          </cell>
          <cell r="W1351">
            <v>13194</v>
          </cell>
        </row>
        <row r="1352">
          <cell r="N1352">
            <v>0</v>
          </cell>
        </row>
        <row r="1354">
          <cell r="N1354">
            <v>59758</v>
          </cell>
        </row>
        <row r="1355">
          <cell r="N1355">
            <v>770</v>
          </cell>
        </row>
        <row r="1356">
          <cell r="Q1356">
            <v>0</v>
          </cell>
          <cell r="U1356">
            <v>0</v>
          </cell>
          <cell r="V1356">
            <v>0</v>
          </cell>
        </row>
        <row r="1357">
          <cell r="N1357">
            <v>425</v>
          </cell>
        </row>
        <row r="1358">
          <cell r="R1358"/>
          <cell r="T1358"/>
        </row>
        <row r="1359">
          <cell r="S1359">
            <v>37047</v>
          </cell>
          <cell r="W1359">
            <v>34091</v>
          </cell>
        </row>
        <row r="1360">
          <cell r="N1360">
            <v>4742</v>
          </cell>
        </row>
        <row r="1362">
          <cell r="N1362">
            <v>0</v>
          </cell>
        </row>
        <row r="1363">
          <cell r="N1363">
            <v>0</v>
          </cell>
        </row>
        <row r="1364">
          <cell r="Q1364"/>
          <cell r="U1364"/>
          <cell r="V1364"/>
        </row>
        <row r="1365">
          <cell r="N1365">
            <v>0</v>
          </cell>
        </row>
        <row r="1366">
          <cell r="R1366"/>
          <cell r="T1366"/>
        </row>
        <row r="1367">
          <cell r="S1367"/>
          <cell r="W1367"/>
        </row>
        <row r="1368">
          <cell r="N1368">
            <v>0</v>
          </cell>
        </row>
        <row r="1370">
          <cell r="N1370">
            <v>0</v>
          </cell>
        </row>
        <row r="1371">
          <cell r="N1371">
            <v>0</v>
          </cell>
        </row>
        <row r="1372">
          <cell r="Q1372"/>
          <cell r="U1372"/>
          <cell r="V1372"/>
        </row>
        <row r="1373">
          <cell r="N1373">
            <v>0</v>
          </cell>
        </row>
        <row r="1374">
          <cell r="R1374"/>
          <cell r="T1374"/>
        </row>
        <row r="1375">
          <cell r="S1375"/>
          <cell r="W1375"/>
        </row>
        <row r="1376">
          <cell r="N1376">
            <v>0</v>
          </cell>
        </row>
        <row r="1378">
          <cell r="N1378">
            <v>51727</v>
          </cell>
        </row>
        <row r="1379">
          <cell r="N1379">
            <v>0</v>
          </cell>
        </row>
        <row r="1380">
          <cell r="Q1380"/>
          <cell r="U1380"/>
          <cell r="V1380"/>
        </row>
        <row r="1381">
          <cell r="N1381">
            <v>0</v>
          </cell>
        </row>
        <row r="1382">
          <cell r="R1382"/>
          <cell r="T1382"/>
        </row>
        <row r="1383">
          <cell r="S1383"/>
          <cell r="W1383"/>
        </row>
        <row r="1384">
          <cell r="N1384">
            <v>0</v>
          </cell>
        </row>
        <row r="1386">
          <cell r="N1386">
            <v>0</v>
          </cell>
        </row>
        <row r="1387">
          <cell r="N1387">
            <v>0</v>
          </cell>
        </row>
        <row r="1388">
          <cell r="Q1388"/>
          <cell r="U1388"/>
          <cell r="V1388"/>
        </row>
        <row r="1389">
          <cell r="N1389">
            <v>0</v>
          </cell>
        </row>
        <row r="1390">
          <cell r="R1390"/>
          <cell r="T1390"/>
        </row>
        <row r="1391">
          <cell r="S1391"/>
          <cell r="W1391"/>
        </row>
        <row r="1392">
          <cell r="N1392">
            <v>0</v>
          </cell>
        </row>
        <row r="1402">
          <cell r="N1402">
            <v>532363</v>
          </cell>
        </row>
        <row r="1403">
          <cell r="N1403">
            <v>1737</v>
          </cell>
        </row>
        <row r="1404">
          <cell r="Q1404"/>
          <cell r="U1404"/>
          <cell r="V1404">
            <v>465000</v>
          </cell>
        </row>
        <row r="1405">
          <cell r="N1405">
            <v>0</v>
          </cell>
        </row>
        <row r="1406">
          <cell r="R1406">
            <v>0</v>
          </cell>
          <cell r="T1406"/>
        </row>
        <row r="1407">
          <cell r="S1407">
            <v>198000</v>
          </cell>
          <cell r="W1407">
            <v>0</v>
          </cell>
        </row>
        <row r="1408">
          <cell r="N1408">
            <v>0</v>
          </cell>
        </row>
        <row r="1410">
          <cell r="N1410">
            <v>634</v>
          </cell>
        </row>
        <row r="1411">
          <cell r="N1411">
            <v>863</v>
          </cell>
        </row>
        <row r="1412">
          <cell r="Q1412"/>
          <cell r="U1412"/>
          <cell r="V1412"/>
        </row>
        <row r="1413">
          <cell r="N1413">
            <v>0</v>
          </cell>
        </row>
        <row r="1414">
          <cell r="R1414">
            <v>0</v>
          </cell>
          <cell r="T1414"/>
        </row>
        <row r="1415">
          <cell r="S1415"/>
          <cell r="W1415"/>
        </row>
        <row r="1416">
          <cell r="N1416">
            <v>0</v>
          </cell>
        </row>
        <row r="1418">
          <cell r="N1418">
            <v>0</v>
          </cell>
        </row>
        <row r="1419">
          <cell r="N1419">
            <v>0</v>
          </cell>
        </row>
        <row r="1420">
          <cell r="Q1420"/>
          <cell r="U1420"/>
          <cell r="V1420"/>
        </row>
        <row r="1421">
          <cell r="N1421">
            <v>0</v>
          </cell>
        </row>
        <row r="1422">
          <cell r="R1422"/>
          <cell r="T1422"/>
        </row>
        <row r="1423">
          <cell r="S1423"/>
          <cell r="W1423"/>
        </row>
        <row r="1424">
          <cell r="N1424">
            <v>0</v>
          </cell>
        </row>
        <row r="1426">
          <cell r="N1426">
            <v>100340</v>
          </cell>
        </row>
        <row r="1427">
          <cell r="N1427">
            <v>0</v>
          </cell>
        </row>
        <row r="1428">
          <cell r="Q1428"/>
          <cell r="U1428"/>
          <cell r="V1428"/>
        </row>
        <row r="1429">
          <cell r="N1429">
            <v>0</v>
          </cell>
        </row>
        <row r="1430">
          <cell r="R1430"/>
          <cell r="T1430"/>
        </row>
        <row r="1431">
          <cell r="S1431"/>
          <cell r="W1431"/>
        </row>
        <row r="1432">
          <cell r="N1432">
            <v>0</v>
          </cell>
        </row>
        <row r="1434">
          <cell r="N1434">
            <v>372327</v>
          </cell>
        </row>
        <row r="1435">
          <cell r="N1435">
            <v>0</v>
          </cell>
        </row>
        <row r="1436">
          <cell r="Q1436"/>
          <cell r="U1436"/>
          <cell r="V1436"/>
        </row>
        <row r="1437">
          <cell r="N1437">
            <v>0</v>
          </cell>
        </row>
        <row r="1438">
          <cell r="R1438"/>
          <cell r="T1438"/>
        </row>
        <row r="1439">
          <cell r="S1439"/>
          <cell r="W1439"/>
        </row>
        <row r="1440">
          <cell r="N1440">
            <v>0</v>
          </cell>
        </row>
        <row r="1442">
          <cell r="N1442">
            <v>132498</v>
          </cell>
        </row>
        <row r="1443">
          <cell r="N1443">
            <v>0</v>
          </cell>
        </row>
        <row r="1444">
          <cell r="Q1444"/>
          <cell r="U1444"/>
          <cell r="V1444"/>
        </row>
        <row r="1445">
          <cell r="N1445">
            <v>0</v>
          </cell>
        </row>
        <row r="1446">
          <cell r="R1446"/>
          <cell r="T1446"/>
        </row>
        <row r="1447">
          <cell r="S1447"/>
          <cell r="W1447"/>
        </row>
        <row r="1448">
          <cell r="N1448">
            <v>0</v>
          </cell>
        </row>
        <row r="1458">
          <cell r="N1458">
            <v>0</v>
          </cell>
        </row>
        <row r="1459">
          <cell r="N1459">
            <v>0</v>
          </cell>
        </row>
        <row r="1460">
          <cell r="Q1460"/>
          <cell r="U1460"/>
          <cell r="V1460"/>
        </row>
        <row r="1461">
          <cell r="N1461">
            <v>0</v>
          </cell>
        </row>
        <row r="1462">
          <cell r="R1462"/>
          <cell r="T1462"/>
        </row>
        <row r="1463">
          <cell r="S1463"/>
          <cell r="W1463"/>
        </row>
        <row r="1464">
          <cell r="N1464">
            <v>0</v>
          </cell>
        </row>
        <row r="1466">
          <cell r="N1466">
            <v>4550</v>
          </cell>
        </row>
        <row r="1467">
          <cell r="N1467">
            <v>0</v>
          </cell>
        </row>
        <row r="1468">
          <cell r="Q1468"/>
          <cell r="U1468"/>
          <cell r="V1468"/>
        </row>
        <row r="1469">
          <cell r="N1469">
            <v>451</v>
          </cell>
        </row>
        <row r="1470">
          <cell r="R1470">
            <v>4503</v>
          </cell>
          <cell r="T1470">
            <v>0</v>
          </cell>
        </row>
        <row r="1471">
          <cell r="S1471"/>
          <cell r="W1471"/>
        </row>
        <row r="1472">
          <cell r="N1472">
            <v>0</v>
          </cell>
        </row>
        <row r="1474">
          <cell r="N1474">
            <v>0</v>
          </cell>
        </row>
        <row r="1475">
          <cell r="N1475">
            <v>0</v>
          </cell>
        </row>
        <row r="1476">
          <cell r="Q1476"/>
          <cell r="U1476"/>
          <cell r="V1476"/>
        </row>
        <row r="1477">
          <cell r="N1477">
            <v>0</v>
          </cell>
        </row>
        <row r="1478">
          <cell r="R1478"/>
          <cell r="T1478"/>
        </row>
        <row r="1479">
          <cell r="S1479"/>
          <cell r="W1479"/>
        </row>
        <row r="1480">
          <cell r="N1480">
            <v>0</v>
          </cell>
        </row>
        <row r="1482">
          <cell r="N1482">
            <v>0</v>
          </cell>
        </row>
        <row r="1483">
          <cell r="N1483">
            <v>0</v>
          </cell>
        </row>
        <row r="1484">
          <cell r="Q1484"/>
          <cell r="U1484"/>
          <cell r="V1484"/>
        </row>
        <row r="1485">
          <cell r="N1485">
            <v>0</v>
          </cell>
        </row>
        <row r="1486">
          <cell r="R1486"/>
          <cell r="T1486"/>
        </row>
        <row r="1487">
          <cell r="S1487"/>
          <cell r="W1487"/>
        </row>
        <row r="1488">
          <cell r="N1488">
            <v>0</v>
          </cell>
        </row>
        <row r="1490">
          <cell r="N1490">
            <v>44206</v>
          </cell>
        </row>
        <row r="1491">
          <cell r="N1491">
            <v>0</v>
          </cell>
        </row>
        <row r="1492">
          <cell r="Q1492"/>
          <cell r="U1492"/>
          <cell r="V1492"/>
        </row>
        <row r="1493">
          <cell r="N1493">
            <v>0</v>
          </cell>
        </row>
        <row r="1494">
          <cell r="R1494"/>
          <cell r="T1494"/>
        </row>
        <row r="1495">
          <cell r="S1495"/>
          <cell r="W1495"/>
        </row>
        <row r="1496">
          <cell r="N1496">
            <v>0</v>
          </cell>
        </row>
        <row r="1498">
          <cell r="N1498">
            <v>0</v>
          </cell>
        </row>
        <row r="1499">
          <cell r="N1499">
            <v>0</v>
          </cell>
        </row>
        <row r="1500">
          <cell r="Q1500"/>
          <cell r="U1500"/>
          <cell r="V1500"/>
        </row>
        <row r="1501">
          <cell r="N1501">
            <v>0</v>
          </cell>
        </row>
        <row r="1502">
          <cell r="R1502"/>
          <cell r="T1502"/>
        </row>
        <row r="1503">
          <cell r="S1503"/>
          <cell r="W1503"/>
        </row>
        <row r="1504">
          <cell r="N1504">
            <v>0</v>
          </cell>
        </row>
        <row r="1514">
          <cell r="N1514">
            <v>443073</v>
          </cell>
        </row>
        <row r="1515">
          <cell r="N1515">
            <v>0</v>
          </cell>
        </row>
        <row r="1516">
          <cell r="Q1516"/>
          <cell r="U1516">
            <v>79721</v>
          </cell>
          <cell r="V1516"/>
        </row>
        <row r="1517">
          <cell r="N1517">
            <v>0</v>
          </cell>
        </row>
        <row r="1518">
          <cell r="R1518"/>
          <cell r="T1518"/>
        </row>
        <row r="1519">
          <cell r="S1519">
            <v>201647</v>
          </cell>
          <cell r="W1519">
            <v>187579</v>
          </cell>
        </row>
        <row r="1520">
          <cell r="N1520"/>
        </row>
        <row r="1522">
          <cell r="N1522">
            <v>9843</v>
          </cell>
        </row>
        <row r="1523">
          <cell r="N1523">
            <v>0</v>
          </cell>
        </row>
        <row r="1524">
          <cell r="Q1524"/>
          <cell r="U1524"/>
          <cell r="V1524"/>
        </row>
        <row r="1525">
          <cell r="N1525">
            <v>0</v>
          </cell>
        </row>
        <row r="1526">
          <cell r="R1526">
            <v>1908</v>
          </cell>
          <cell r="T1526"/>
        </row>
        <row r="1527">
          <cell r="S1527"/>
          <cell r="W1527"/>
        </row>
        <row r="1528">
          <cell r="N1528">
            <v>9513</v>
          </cell>
        </row>
        <row r="1530">
          <cell r="N1530">
            <v>0</v>
          </cell>
        </row>
        <row r="1531">
          <cell r="N1531">
            <v>0</v>
          </cell>
        </row>
        <row r="1532">
          <cell r="Q1532"/>
          <cell r="U1532"/>
          <cell r="V1532"/>
        </row>
        <row r="1533">
          <cell r="N1533">
            <v>0</v>
          </cell>
        </row>
        <row r="1534">
          <cell r="R1534"/>
          <cell r="T1534"/>
        </row>
        <row r="1535">
          <cell r="S1535"/>
          <cell r="W1535"/>
        </row>
        <row r="1536">
          <cell r="N1536">
            <v>0</v>
          </cell>
        </row>
        <row r="1538">
          <cell r="N1538">
            <v>16018</v>
          </cell>
        </row>
        <row r="1539">
          <cell r="N1539">
            <v>0</v>
          </cell>
        </row>
        <row r="1540">
          <cell r="Q1540"/>
          <cell r="U1540"/>
          <cell r="V1540"/>
        </row>
        <row r="1541">
          <cell r="N1541">
            <v>0</v>
          </cell>
        </row>
        <row r="1542">
          <cell r="R1542"/>
          <cell r="T1542"/>
        </row>
        <row r="1543">
          <cell r="S1543"/>
          <cell r="W1543"/>
        </row>
        <row r="1544">
          <cell r="N1544">
            <v>0</v>
          </cell>
        </row>
        <row r="1546">
          <cell r="N1546">
            <v>17024</v>
          </cell>
        </row>
        <row r="1547">
          <cell r="N1547">
            <v>0</v>
          </cell>
        </row>
        <row r="1548">
          <cell r="Q1548"/>
          <cell r="U1548"/>
          <cell r="V1548"/>
        </row>
        <row r="1549">
          <cell r="N1549">
            <v>0</v>
          </cell>
        </row>
        <row r="1550">
          <cell r="R1550"/>
          <cell r="T1550"/>
        </row>
        <row r="1551">
          <cell r="S1551"/>
          <cell r="W1551"/>
        </row>
        <row r="1552">
          <cell r="N1552">
            <v>0</v>
          </cell>
        </row>
        <row r="1555">
          <cell r="N1555">
            <v>0</v>
          </cell>
        </row>
        <row r="1556">
          <cell r="Q1556"/>
          <cell r="U1556"/>
          <cell r="V1556"/>
        </row>
        <row r="1557">
          <cell r="N1557">
            <v>0</v>
          </cell>
        </row>
        <row r="1558">
          <cell r="R1558"/>
          <cell r="T1558"/>
        </row>
        <row r="1559">
          <cell r="S1559"/>
          <cell r="W1559"/>
        </row>
        <row r="1560">
          <cell r="N1560">
            <v>0</v>
          </cell>
        </row>
        <row r="1570">
          <cell r="N1570">
            <v>0</v>
          </cell>
        </row>
        <row r="1571">
          <cell r="N1571">
            <v>0</v>
          </cell>
        </row>
        <row r="1572">
          <cell r="Q1572"/>
          <cell r="U1572"/>
          <cell r="V1572"/>
        </row>
        <row r="1573">
          <cell r="N1573">
            <v>0</v>
          </cell>
        </row>
        <row r="1574">
          <cell r="R1574"/>
          <cell r="T1574"/>
        </row>
        <row r="1575">
          <cell r="S1575"/>
          <cell r="W1575"/>
        </row>
        <row r="1576">
          <cell r="N1576">
            <v>0</v>
          </cell>
        </row>
        <row r="1578">
          <cell r="N1578">
            <v>131643</v>
          </cell>
        </row>
        <row r="1579">
          <cell r="N1579">
            <v>7303</v>
          </cell>
        </row>
        <row r="1580">
          <cell r="Q1580">
            <v>0</v>
          </cell>
          <cell r="U1580">
            <v>0</v>
          </cell>
          <cell r="V1580">
            <v>0</v>
          </cell>
        </row>
        <row r="1581">
          <cell r="N1581">
            <v>0</v>
          </cell>
        </row>
        <row r="1582">
          <cell r="R1582">
            <v>949</v>
          </cell>
          <cell r="T1582">
            <v>0</v>
          </cell>
        </row>
        <row r="1583">
          <cell r="S1583">
            <v>140704</v>
          </cell>
          <cell r="W1583"/>
        </row>
        <row r="1584">
          <cell r="N1584">
            <v>3695</v>
          </cell>
        </row>
        <row r="1586">
          <cell r="N1586">
            <v>0</v>
          </cell>
        </row>
        <row r="1587">
          <cell r="N1587">
            <v>0</v>
          </cell>
        </row>
        <row r="1588">
          <cell r="Q1588"/>
          <cell r="U1588"/>
          <cell r="V1588"/>
        </row>
        <row r="1589">
          <cell r="N1589">
            <v>0</v>
          </cell>
        </row>
        <row r="1590">
          <cell r="R1590"/>
          <cell r="T1590"/>
        </row>
        <row r="1591">
          <cell r="S1591"/>
          <cell r="W1591"/>
        </row>
        <row r="1592">
          <cell r="N1592">
            <v>0</v>
          </cell>
        </row>
        <row r="1594">
          <cell r="N1594">
            <v>0</v>
          </cell>
        </row>
        <row r="1595">
          <cell r="N1595">
            <v>0</v>
          </cell>
        </row>
        <row r="1596">
          <cell r="Q1596"/>
          <cell r="U1596"/>
          <cell r="V1596"/>
        </row>
        <row r="1597">
          <cell r="N1597">
            <v>0</v>
          </cell>
        </row>
        <row r="1598">
          <cell r="R1598"/>
          <cell r="T1598"/>
        </row>
        <row r="1599">
          <cell r="S1599"/>
          <cell r="W1599"/>
        </row>
        <row r="1600">
          <cell r="N1600">
            <v>0</v>
          </cell>
        </row>
        <row r="1602">
          <cell r="N1602">
            <v>5274</v>
          </cell>
        </row>
        <row r="1603">
          <cell r="N1603">
            <v>0</v>
          </cell>
        </row>
        <row r="1604">
          <cell r="Q1604"/>
          <cell r="U1604"/>
          <cell r="V1604"/>
        </row>
        <row r="1605">
          <cell r="N1605">
            <v>0</v>
          </cell>
        </row>
        <row r="1606">
          <cell r="R1606"/>
          <cell r="T1606"/>
        </row>
        <row r="1607">
          <cell r="S1607"/>
          <cell r="W1607"/>
        </row>
        <row r="1608">
          <cell r="N1608">
            <v>0</v>
          </cell>
        </row>
        <row r="1610">
          <cell r="N1610">
            <v>23286</v>
          </cell>
        </row>
        <row r="1611">
          <cell r="N1611">
            <v>0</v>
          </cell>
        </row>
        <row r="1612">
          <cell r="Q1612"/>
          <cell r="U1612"/>
          <cell r="V1612"/>
        </row>
        <row r="1613">
          <cell r="N1613">
            <v>0</v>
          </cell>
        </row>
        <row r="1614">
          <cell r="R1614"/>
          <cell r="T1614"/>
        </row>
        <row r="1615">
          <cell r="S1615"/>
          <cell r="W1615"/>
        </row>
        <row r="1616">
          <cell r="N1616">
            <v>0</v>
          </cell>
        </row>
        <row r="1626">
          <cell r="N1626">
            <v>0</v>
          </cell>
        </row>
        <row r="1627">
          <cell r="N1627">
            <v>0</v>
          </cell>
        </row>
        <row r="1628">
          <cell r="Q1628"/>
          <cell r="U1628"/>
          <cell r="V1628"/>
        </row>
        <row r="1629">
          <cell r="N1629">
            <v>0</v>
          </cell>
        </row>
        <row r="1630">
          <cell r="R1630"/>
          <cell r="T1630"/>
        </row>
        <row r="1631">
          <cell r="S1631"/>
          <cell r="W1631"/>
        </row>
        <row r="1632">
          <cell r="N1632">
            <v>0</v>
          </cell>
        </row>
        <row r="1634">
          <cell r="N1634">
            <v>102900</v>
          </cell>
        </row>
        <row r="1635">
          <cell r="N1635">
            <v>1000</v>
          </cell>
        </row>
        <row r="1636">
          <cell r="Q1636">
            <v>0</v>
          </cell>
          <cell r="U1636">
            <v>0</v>
          </cell>
          <cell r="V1636">
            <v>0</v>
          </cell>
        </row>
        <row r="1637">
          <cell r="N1637">
            <v>0</v>
          </cell>
        </row>
        <row r="1638">
          <cell r="R1638"/>
          <cell r="T1638"/>
        </row>
        <row r="1639">
          <cell r="S1639">
            <v>101900</v>
          </cell>
          <cell r="W1639"/>
        </row>
        <row r="1640">
          <cell r="N1640">
            <v>0</v>
          </cell>
        </row>
        <row r="1642">
          <cell r="N1642">
            <v>0</v>
          </cell>
        </row>
        <row r="1643">
          <cell r="N1643">
            <v>0</v>
          </cell>
        </row>
        <row r="1644">
          <cell r="Q1644"/>
          <cell r="U1644"/>
          <cell r="V1644"/>
        </row>
        <row r="1645">
          <cell r="N1645">
            <v>0</v>
          </cell>
        </row>
        <row r="1646">
          <cell r="R1646"/>
          <cell r="T1646"/>
        </row>
        <row r="1647">
          <cell r="S1647"/>
          <cell r="W1647"/>
        </row>
        <row r="1648">
          <cell r="N1648">
            <v>0</v>
          </cell>
        </row>
        <row r="1650">
          <cell r="N1650">
            <v>0</v>
          </cell>
        </row>
        <row r="1651">
          <cell r="N1651">
            <v>0</v>
          </cell>
        </row>
        <row r="1652">
          <cell r="Q1652"/>
          <cell r="U1652"/>
          <cell r="V1652"/>
        </row>
        <row r="1653">
          <cell r="N1653">
            <v>0</v>
          </cell>
        </row>
        <row r="1654">
          <cell r="R1654"/>
          <cell r="T1654"/>
        </row>
        <row r="1655">
          <cell r="S1655"/>
          <cell r="W1655"/>
        </row>
        <row r="1656">
          <cell r="N1656">
            <v>0</v>
          </cell>
        </row>
        <row r="1658">
          <cell r="N1658">
            <v>1400</v>
          </cell>
        </row>
        <row r="1659">
          <cell r="N1659" t="str">
            <v>,</v>
          </cell>
        </row>
        <row r="1660">
          <cell r="Q1660"/>
          <cell r="U1660"/>
          <cell r="V1660"/>
        </row>
        <row r="1661">
          <cell r="N1661">
            <v>0</v>
          </cell>
        </row>
        <row r="1662">
          <cell r="R1662"/>
          <cell r="T1662"/>
        </row>
        <row r="1663">
          <cell r="S1663"/>
          <cell r="W1663"/>
        </row>
        <row r="1664">
          <cell r="N1664">
            <v>0</v>
          </cell>
        </row>
        <row r="1666">
          <cell r="N1666">
            <v>0</v>
          </cell>
        </row>
        <row r="1667">
          <cell r="N1667">
            <v>0</v>
          </cell>
        </row>
        <row r="1668">
          <cell r="Q1668"/>
          <cell r="U1668"/>
          <cell r="V1668"/>
        </row>
        <row r="1669">
          <cell r="N1669">
            <v>0</v>
          </cell>
        </row>
        <row r="1670">
          <cell r="R1670"/>
          <cell r="T1670"/>
        </row>
        <row r="1671">
          <cell r="S1671"/>
          <cell r="W1671"/>
        </row>
        <row r="1672">
          <cell r="N1672">
            <v>0</v>
          </cell>
        </row>
        <row r="1682">
          <cell r="N1682">
            <v>350157</v>
          </cell>
        </row>
        <row r="1683">
          <cell r="N1683">
            <v>995</v>
          </cell>
        </row>
        <row r="1684">
          <cell r="Q1684">
            <v>0</v>
          </cell>
          <cell r="U1684">
            <v>0</v>
          </cell>
          <cell r="V1684">
            <v>0</v>
          </cell>
        </row>
        <row r="1685">
          <cell r="N1685">
            <v>0</v>
          </cell>
        </row>
        <row r="1686">
          <cell r="R1686">
            <v>23126</v>
          </cell>
          <cell r="T1686">
            <v>0</v>
          </cell>
        </row>
        <row r="1687">
          <cell r="S1687">
            <v>436226</v>
          </cell>
          <cell r="W1687"/>
        </row>
        <row r="1688">
          <cell r="N1688">
            <v>26997</v>
          </cell>
        </row>
        <row r="1690">
          <cell r="N1690">
            <v>0</v>
          </cell>
        </row>
        <row r="1691">
          <cell r="N1691">
            <v>0</v>
          </cell>
        </row>
        <row r="1692">
          <cell r="Q1692"/>
          <cell r="U1692"/>
          <cell r="V1692"/>
        </row>
        <row r="1693">
          <cell r="N1693">
            <v>0</v>
          </cell>
        </row>
        <row r="1694">
          <cell r="R1694"/>
          <cell r="T1694"/>
        </row>
        <row r="1695">
          <cell r="S1695"/>
          <cell r="W1695"/>
        </row>
        <row r="1696">
          <cell r="N1696">
            <v>0</v>
          </cell>
        </row>
        <row r="1698">
          <cell r="N1698">
            <v>0</v>
          </cell>
        </row>
        <row r="1699">
          <cell r="N1699">
            <v>0</v>
          </cell>
        </row>
        <row r="1700">
          <cell r="Q1700"/>
          <cell r="U1700"/>
          <cell r="V1700"/>
        </row>
        <row r="1701">
          <cell r="N1701">
            <v>0</v>
          </cell>
        </row>
        <row r="1702">
          <cell r="R1702"/>
          <cell r="T1702"/>
        </row>
        <row r="1703">
          <cell r="S1703"/>
          <cell r="W1703"/>
        </row>
        <row r="1704">
          <cell r="N1704">
            <v>0</v>
          </cell>
        </row>
        <row r="1706">
          <cell r="N1706">
            <v>0</v>
          </cell>
        </row>
        <row r="1707">
          <cell r="N1707">
            <v>0</v>
          </cell>
        </row>
        <row r="1708">
          <cell r="Q1708"/>
          <cell r="U1708"/>
          <cell r="V1708"/>
        </row>
        <row r="1709">
          <cell r="N1709">
            <v>0</v>
          </cell>
        </row>
        <row r="1710">
          <cell r="R1710"/>
          <cell r="T1710"/>
        </row>
        <row r="1711">
          <cell r="S1711"/>
          <cell r="W1711"/>
        </row>
        <row r="1712">
          <cell r="N1712">
            <v>0</v>
          </cell>
        </row>
        <row r="1714">
          <cell r="N1714">
            <v>449</v>
          </cell>
        </row>
        <row r="1715">
          <cell r="N1715">
            <v>0</v>
          </cell>
        </row>
        <row r="1716">
          <cell r="Q1716"/>
          <cell r="U1716"/>
          <cell r="V1716"/>
        </row>
        <row r="1717">
          <cell r="N1717">
            <v>0</v>
          </cell>
        </row>
        <row r="1718">
          <cell r="R1718"/>
          <cell r="T1718"/>
        </row>
        <row r="1719">
          <cell r="S1719"/>
          <cell r="W1719"/>
        </row>
        <row r="1720">
          <cell r="N1720">
            <v>0</v>
          </cell>
        </row>
        <row r="1722">
          <cell r="N1722">
            <v>87292</v>
          </cell>
        </row>
        <row r="1723">
          <cell r="N1723">
            <v>0</v>
          </cell>
        </row>
        <row r="1724">
          <cell r="Q1724"/>
          <cell r="U1724"/>
          <cell r="V1724"/>
        </row>
        <row r="1725">
          <cell r="N1725">
            <v>0</v>
          </cell>
        </row>
        <row r="1726">
          <cell r="R1726"/>
          <cell r="T1726"/>
        </row>
        <row r="1727">
          <cell r="S1727"/>
          <cell r="W1727"/>
        </row>
        <row r="1728">
          <cell r="N1728">
            <v>0</v>
          </cell>
        </row>
        <row r="1738">
          <cell r="N1738">
            <v>0</v>
          </cell>
        </row>
        <row r="1739">
          <cell r="N1739">
            <v>0</v>
          </cell>
        </row>
        <row r="1740">
          <cell r="Q1740"/>
          <cell r="U1740"/>
          <cell r="V1740"/>
        </row>
        <row r="1741">
          <cell r="N1741">
            <v>0</v>
          </cell>
        </row>
        <row r="1742">
          <cell r="R1742"/>
          <cell r="T1742"/>
        </row>
        <row r="1743">
          <cell r="S1743"/>
          <cell r="W1743"/>
        </row>
        <row r="1744">
          <cell r="N1744">
            <v>0</v>
          </cell>
        </row>
        <row r="1746">
          <cell r="N1746">
            <v>47159</v>
          </cell>
        </row>
        <row r="1747">
          <cell r="N1747">
            <v>2458</v>
          </cell>
        </row>
        <row r="1748">
          <cell r="Q1748">
            <v>0</v>
          </cell>
          <cell r="U1748">
            <v>0</v>
          </cell>
          <cell r="V1748">
            <v>0</v>
          </cell>
        </row>
        <row r="1749">
          <cell r="N1749">
            <v>0</v>
          </cell>
        </row>
        <row r="1750">
          <cell r="R1750"/>
          <cell r="T1750"/>
        </row>
        <row r="1751">
          <cell r="S1751">
            <v>52847</v>
          </cell>
          <cell r="W1751"/>
        </row>
        <row r="1752">
          <cell r="N1752">
            <v>0</v>
          </cell>
        </row>
        <row r="1754">
          <cell r="N1754">
            <v>0</v>
          </cell>
        </row>
        <row r="1755">
          <cell r="N1755">
            <v>0</v>
          </cell>
        </row>
        <row r="1756">
          <cell r="Q1756"/>
          <cell r="U1756"/>
          <cell r="V1756"/>
        </row>
        <row r="1757">
          <cell r="N1757">
            <v>0</v>
          </cell>
        </row>
        <row r="1758">
          <cell r="R1758"/>
          <cell r="T1758"/>
        </row>
        <row r="1759">
          <cell r="S1759"/>
          <cell r="W1759"/>
        </row>
        <row r="1760">
          <cell r="N1760">
            <v>0</v>
          </cell>
        </row>
        <row r="1762">
          <cell r="N1762">
            <v>0</v>
          </cell>
        </row>
        <row r="1763">
          <cell r="N1763">
            <v>0</v>
          </cell>
        </row>
        <row r="1764">
          <cell r="Q1764"/>
          <cell r="U1764"/>
          <cell r="V1764"/>
        </row>
        <row r="1765">
          <cell r="N1765">
            <v>0</v>
          </cell>
        </row>
        <row r="1766">
          <cell r="R1766"/>
          <cell r="T1766"/>
        </row>
        <row r="1767">
          <cell r="S1767"/>
          <cell r="W1767"/>
        </row>
        <row r="1768">
          <cell r="N1768">
            <v>0</v>
          </cell>
        </row>
        <row r="1770">
          <cell r="N1770">
            <v>0</v>
          </cell>
        </row>
        <row r="1771">
          <cell r="N1771">
            <v>0</v>
          </cell>
        </row>
        <row r="1772">
          <cell r="Q1772"/>
          <cell r="U1772"/>
          <cell r="V1772"/>
        </row>
        <row r="1773">
          <cell r="N1773">
            <v>0</v>
          </cell>
        </row>
        <row r="1774">
          <cell r="R1774"/>
          <cell r="T1774"/>
        </row>
        <row r="1775">
          <cell r="S1775"/>
          <cell r="W1775"/>
        </row>
        <row r="1776">
          <cell r="N1776">
            <v>0</v>
          </cell>
        </row>
        <row r="1778">
          <cell r="N1778">
            <v>6045</v>
          </cell>
        </row>
        <row r="1779">
          <cell r="N1779">
            <v>0</v>
          </cell>
        </row>
        <row r="1780">
          <cell r="Q1780"/>
          <cell r="U1780"/>
          <cell r="V1780"/>
        </row>
        <row r="1781">
          <cell r="N1781">
            <v>0</v>
          </cell>
        </row>
        <row r="1782">
          <cell r="R1782"/>
          <cell r="T1782"/>
        </row>
        <row r="1783">
          <cell r="S1783"/>
          <cell r="W1783"/>
        </row>
        <row r="1784">
          <cell r="N1784">
            <v>0</v>
          </cell>
        </row>
        <row r="1794">
          <cell r="N1794">
            <v>0</v>
          </cell>
        </row>
        <row r="1795">
          <cell r="N1795">
            <v>0</v>
          </cell>
        </row>
        <row r="1796">
          <cell r="Q1796"/>
          <cell r="U1796"/>
          <cell r="V1796"/>
        </row>
        <row r="1797">
          <cell r="N1797">
            <v>0</v>
          </cell>
        </row>
        <row r="1798">
          <cell r="R1798"/>
          <cell r="T1798"/>
        </row>
        <row r="1799">
          <cell r="S1799"/>
          <cell r="W1799"/>
        </row>
        <row r="1800">
          <cell r="N1800">
            <v>0</v>
          </cell>
        </row>
        <row r="1802">
          <cell r="N1802">
            <v>222424</v>
          </cell>
        </row>
        <row r="1803">
          <cell r="N1803">
            <v>268</v>
          </cell>
        </row>
        <row r="1804">
          <cell r="Q1804"/>
          <cell r="U1804"/>
          <cell r="V1804">
            <v>1143.4521865900001</v>
          </cell>
        </row>
        <row r="1805">
          <cell r="N1805">
            <v>0</v>
          </cell>
        </row>
        <row r="1806">
          <cell r="R1806"/>
          <cell r="T1806"/>
        </row>
        <row r="1807">
          <cell r="S1807">
            <v>24248.340017478884</v>
          </cell>
          <cell r="W1807">
            <v>192989.46651656818</v>
          </cell>
        </row>
        <row r="1808">
          <cell r="N1808">
            <v>0</v>
          </cell>
        </row>
        <row r="1810">
          <cell r="N1810">
            <v>0</v>
          </cell>
        </row>
        <row r="1811">
          <cell r="N1811">
            <v>0</v>
          </cell>
        </row>
        <row r="1812">
          <cell r="Q1812"/>
          <cell r="U1812"/>
          <cell r="V1812"/>
        </row>
        <row r="1813">
          <cell r="N1813">
            <v>0</v>
          </cell>
        </row>
        <row r="1814">
          <cell r="R1814"/>
          <cell r="T1814"/>
        </row>
        <row r="1815">
          <cell r="S1815"/>
          <cell r="W1815"/>
        </row>
        <row r="1816">
          <cell r="N1816">
            <v>0</v>
          </cell>
        </row>
        <row r="1818">
          <cell r="N1818">
            <v>0</v>
          </cell>
        </row>
        <row r="1819">
          <cell r="N1819">
            <v>0</v>
          </cell>
        </row>
        <row r="1820">
          <cell r="Q1820"/>
          <cell r="U1820"/>
          <cell r="V1820"/>
        </row>
        <row r="1821">
          <cell r="N1821">
            <v>0</v>
          </cell>
        </row>
        <row r="1822">
          <cell r="R1822"/>
          <cell r="T1822"/>
        </row>
        <row r="1823">
          <cell r="S1823"/>
          <cell r="W1823"/>
        </row>
        <row r="1824">
          <cell r="N1824">
            <v>0</v>
          </cell>
        </row>
        <row r="1826">
          <cell r="N1826">
            <v>1868</v>
          </cell>
        </row>
        <row r="1827">
          <cell r="N1827">
            <v>0</v>
          </cell>
        </row>
        <row r="1828">
          <cell r="Q1828"/>
          <cell r="U1828"/>
          <cell r="V1828"/>
        </row>
        <row r="1829">
          <cell r="N1829">
            <v>0</v>
          </cell>
        </row>
        <row r="1830">
          <cell r="R1830"/>
          <cell r="T1830"/>
        </row>
        <row r="1831">
          <cell r="S1831"/>
          <cell r="W1831"/>
        </row>
        <row r="1832">
          <cell r="N1832">
            <v>0</v>
          </cell>
        </row>
        <row r="1834">
          <cell r="N1834">
            <v>0</v>
          </cell>
        </row>
        <row r="1835">
          <cell r="N1835">
            <v>0</v>
          </cell>
        </row>
        <row r="1836">
          <cell r="Q1836"/>
          <cell r="U1836"/>
          <cell r="V1836"/>
        </row>
        <row r="1837">
          <cell r="N1837">
            <v>0</v>
          </cell>
        </row>
        <row r="1838">
          <cell r="R1838"/>
          <cell r="T1838"/>
        </row>
        <row r="1839">
          <cell r="S1839"/>
          <cell r="W1839"/>
        </row>
        <row r="1840">
          <cell r="N1840">
            <v>0</v>
          </cell>
        </row>
        <row r="1850">
          <cell r="N1850">
            <v>198012</v>
          </cell>
        </row>
        <row r="1851">
          <cell r="N1851">
            <v>2396</v>
          </cell>
        </row>
        <row r="1852">
          <cell r="Q1852"/>
          <cell r="U1852"/>
          <cell r="V1852">
            <v>126614</v>
          </cell>
        </row>
        <row r="1853">
          <cell r="N1853">
            <v>0</v>
          </cell>
        </row>
        <row r="1854">
          <cell r="R1854"/>
          <cell r="T1854"/>
        </row>
        <row r="1855">
          <cell r="S1855">
            <v>107167</v>
          </cell>
          <cell r="W1855"/>
        </row>
        <row r="1856">
          <cell r="N1856">
            <v>0</v>
          </cell>
        </row>
        <row r="1858">
          <cell r="N1858">
            <v>33638</v>
          </cell>
        </row>
        <row r="1859">
          <cell r="N1859">
            <v>242</v>
          </cell>
        </row>
        <row r="1860">
          <cell r="Q1860">
            <v>0</v>
          </cell>
          <cell r="U1860">
            <v>0</v>
          </cell>
          <cell r="V1860">
            <v>0</v>
          </cell>
        </row>
        <row r="1861">
          <cell r="N1861">
            <v>0</v>
          </cell>
        </row>
        <row r="1862">
          <cell r="R1862"/>
          <cell r="T1862"/>
        </row>
        <row r="1863">
          <cell r="S1863">
            <v>38193</v>
          </cell>
          <cell r="W1863"/>
        </row>
        <row r="1864">
          <cell r="N1864">
            <v>0</v>
          </cell>
        </row>
        <row r="1866">
          <cell r="N1866">
            <v>0</v>
          </cell>
        </row>
        <row r="1867">
          <cell r="N1867">
            <v>0</v>
          </cell>
        </row>
        <row r="1868">
          <cell r="Q1868"/>
          <cell r="U1868"/>
          <cell r="V1868"/>
        </row>
        <row r="1869">
          <cell r="N1869">
            <v>0</v>
          </cell>
        </row>
        <row r="1870">
          <cell r="R1870"/>
          <cell r="T1870"/>
        </row>
        <row r="1871">
          <cell r="S1871"/>
          <cell r="W1871"/>
        </row>
        <row r="1872">
          <cell r="N1872">
            <v>0</v>
          </cell>
        </row>
        <row r="1874">
          <cell r="N1874">
            <v>0</v>
          </cell>
        </row>
        <row r="1875">
          <cell r="N1875">
            <v>0</v>
          </cell>
        </row>
        <row r="1876">
          <cell r="Q1876"/>
          <cell r="U1876"/>
          <cell r="V1876"/>
        </row>
        <row r="1877">
          <cell r="N1877">
            <v>0</v>
          </cell>
        </row>
        <row r="1878">
          <cell r="R1878"/>
          <cell r="T1878"/>
        </row>
        <row r="1879">
          <cell r="S1879"/>
          <cell r="W1879"/>
        </row>
        <row r="1880">
          <cell r="N1880">
            <v>0</v>
          </cell>
        </row>
        <row r="1882">
          <cell r="N1882">
            <v>3107</v>
          </cell>
        </row>
        <row r="1883">
          <cell r="N1883">
            <v>0</v>
          </cell>
        </row>
        <row r="1884">
          <cell r="Q1884"/>
          <cell r="U1884"/>
          <cell r="V1884"/>
        </row>
        <row r="1885">
          <cell r="N1885">
            <v>0</v>
          </cell>
        </row>
        <row r="1886">
          <cell r="R1886"/>
          <cell r="T1886"/>
        </row>
        <row r="1887">
          <cell r="S1887"/>
          <cell r="W1887"/>
        </row>
        <row r="1888">
          <cell r="N1888">
            <v>0</v>
          </cell>
        </row>
        <row r="1890">
          <cell r="N1890">
            <v>16488</v>
          </cell>
        </row>
        <row r="1891">
          <cell r="N1891">
            <v>0</v>
          </cell>
        </row>
        <row r="1892">
          <cell r="Q1892"/>
          <cell r="U1892"/>
          <cell r="V1892"/>
        </row>
        <row r="1893">
          <cell r="N1893">
            <v>0</v>
          </cell>
        </row>
        <row r="1894">
          <cell r="R1894"/>
          <cell r="T1894"/>
        </row>
        <row r="1895">
          <cell r="S1895"/>
          <cell r="W1895"/>
        </row>
        <row r="1896">
          <cell r="N1896">
            <v>0</v>
          </cell>
        </row>
      </sheetData>
      <sheetData sheetId="2">
        <row r="83">
          <cell r="N83">
            <v>11748</v>
          </cell>
        </row>
        <row r="84">
          <cell r="Q84"/>
          <cell r="U84"/>
          <cell r="V84"/>
        </row>
        <row r="85">
          <cell r="N85">
            <v>0</v>
          </cell>
        </row>
        <row r="86">
          <cell r="N86">
            <v>2658</v>
          </cell>
        </row>
        <row r="87">
          <cell r="N87">
            <v>0</v>
          </cell>
        </row>
        <row r="88">
          <cell r="N88">
            <v>0</v>
          </cell>
        </row>
        <row r="89">
          <cell r="N89">
            <v>0</v>
          </cell>
        </row>
        <row r="90">
          <cell r="N90">
            <v>24393</v>
          </cell>
        </row>
        <row r="92">
          <cell r="N92">
            <v>88</v>
          </cell>
        </row>
        <row r="93">
          <cell r="Q93"/>
          <cell r="U93"/>
          <cell r="V93"/>
        </row>
        <row r="94">
          <cell r="N94">
            <v>24163.012000000002</v>
          </cell>
        </row>
        <row r="95">
          <cell r="N95">
            <v>0</v>
          </cell>
        </row>
        <row r="96">
          <cell r="N96">
            <v>0</v>
          </cell>
        </row>
        <row r="97">
          <cell r="N97">
            <v>0</v>
          </cell>
        </row>
        <row r="98">
          <cell r="N98">
            <v>0</v>
          </cell>
        </row>
        <row r="99">
          <cell r="N99">
            <v>28042</v>
          </cell>
        </row>
        <row r="101">
          <cell r="N101">
            <v>941</v>
          </cell>
        </row>
        <row r="102">
          <cell r="Q102"/>
          <cell r="U102"/>
          <cell r="V102"/>
        </row>
        <row r="103">
          <cell r="N103">
            <v>0</v>
          </cell>
        </row>
        <row r="104">
          <cell r="N104">
            <v>0</v>
          </cell>
        </row>
        <row r="105">
          <cell r="N105">
            <v>0</v>
          </cell>
        </row>
        <row r="106">
          <cell r="N106">
            <v>0</v>
          </cell>
        </row>
        <row r="107">
          <cell r="N107">
            <v>1068</v>
          </cell>
        </row>
        <row r="108">
          <cell r="N108">
            <v>10535</v>
          </cell>
        </row>
        <row r="110">
          <cell r="N110">
            <v>46456</v>
          </cell>
        </row>
        <row r="111">
          <cell r="Q111"/>
          <cell r="U111"/>
          <cell r="V111"/>
        </row>
        <row r="112">
          <cell r="N112">
            <v>0</v>
          </cell>
        </row>
        <row r="113">
          <cell r="N113">
            <v>6117</v>
          </cell>
        </row>
        <row r="114">
          <cell r="N114">
            <v>0</v>
          </cell>
        </row>
        <row r="115">
          <cell r="N115">
            <v>0</v>
          </cell>
        </row>
        <row r="116">
          <cell r="N116">
            <v>0</v>
          </cell>
        </row>
        <row r="117">
          <cell r="N117">
            <v>234</v>
          </cell>
        </row>
        <row r="119">
          <cell r="N119">
            <v>129</v>
          </cell>
        </row>
        <row r="120">
          <cell r="Q120"/>
          <cell r="U120"/>
          <cell r="V120"/>
        </row>
        <row r="121">
          <cell r="N121">
            <v>0</v>
          </cell>
        </row>
        <row r="122">
          <cell r="N122">
            <v>0</v>
          </cell>
        </row>
        <row r="123">
          <cell r="N123">
            <v>0</v>
          </cell>
        </row>
        <row r="124">
          <cell r="N124">
            <v>0</v>
          </cell>
        </row>
        <row r="125">
          <cell r="N125">
            <v>0</v>
          </cell>
        </row>
        <row r="126">
          <cell r="N126">
            <v>17523</v>
          </cell>
        </row>
        <row r="128">
          <cell r="N128">
            <v>643</v>
          </cell>
        </row>
        <row r="129">
          <cell r="Q129"/>
          <cell r="U129"/>
          <cell r="V129"/>
        </row>
        <row r="130">
          <cell r="N130">
            <v>0</v>
          </cell>
        </row>
        <row r="131">
          <cell r="N131">
            <v>0</v>
          </cell>
        </row>
        <row r="132">
          <cell r="N132">
            <v>21974</v>
          </cell>
        </row>
        <row r="133">
          <cell r="N133">
            <v>0</v>
          </cell>
        </row>
        <row r="134">
          <cell r="N134">
            <v>1324</v>
          </cell>
        </row>
        <row r="135">
          <cell r="N135">
            <v>56222</v>
          </cell>
        </row>
        <row r="137">
          <cell r="N137">
            <v>0</v>
          </cell>
        </row>
        <row r="138">
          <cell r="Q138"/>
          <cell r="U138"/>
          <cell r="V138"/>
        </row>
        <row r="139">
          <cell r="N139">
            <v>0</v>
          </cell>
        </row>
        <row r="140">
          <cell r="N140">
            <v>0</v>
          </cell>
        </row>
        <row r="141">
          <cell r="N141">
            <v>0</v>
          </cell>
        </row>
        <row r="142">
          <cell r="N142">
            <v>0</v>
          </cell>
        </row>
        <row r="143">
          <cell r="N143">
            <v>15484</v>
          </cell>
        </row>
        <row r="144">
          <cell r="N144">
            <v>2895</v>
          </cell>
        </row>
        <row r="146">
          <cell r="N146">
            <v>0</v>
          </cell>
        </row>
        <row r="147">
          <cell r="Q147"/>
          <cell r="U147"/>
          <cell r="V147"/>
        </row>
        <row r="148">
          <cell r="N148">
            <v>0</v>
          </cell>
        </row>
        <row r="149">
          <cell r="N149">
            <v>0</v>
          </cell>
        </row>
        <row r="150">
          <cell r="N150">
            <v>0</v>
          </cell>
        </row>
        <row r="151">
          <cell r="N151">
            <v>0</v>
          </cell>
        </row>
        <row r="152">
          <cell r="N152">
            <v>0</v>
          </cell>
        </row>
        <row r="153">
          <cell r="N153">
            <v>3174</v>
          </cell>
        </row>
        <row r="164">
          <cell r="N164">
            <v>8817</v>
          </cell>
        </row>
        <row r="165">
          <cell r="Q165"/>
          <cell r="U165"/>
          <cell r="V165"/>
        </row>
        <row r="166">
          <cell r="N166">
            <v>0</v>
          </cell>
        </row>
        <row r="167">
          <cell r="N167">
            <v>1909</v>
          </cell>
        </row>
        <row r="168">
          <cell r="N168">
            <v>0</v>
          </cell>
        </row>
        <row r="169">
          <cell r="N169">
            <v>0</v>
          </cell>
        </row>
        <row r="170">
          <cell r="N170">
            <v>0</v>
          </cell>
        </row>
        <row r="171">
          <cell r="N171">
            <v>7585</v>
          </cell>
        </row>
        <row r="173">
          <cell r="N173">
            <v>1137</v>
          </cell>
        </row>
        <row r="174">
          <cell r="Q174"/>
          <cell r="U174"/>
          <cell r="V174"/>
        </row>
        <row r="175">
          <cell r="N175">
            <v>2721</v>
          </cell>
        </row>
        <row r="176">
          <cell r="N176">
            <v>0</v>
          </cell>
        </row>
        <row r="177">
          <cell r="N177">
            <v>0</v>
          </cell>
        </row>
        <row r="178">
          <cell r="N178">
            <v>0</v>
          </cell>
        </row>
        <row r="179">
          <cell r="N179">
            <v>0</v>
          </cell>
        </row>
        <row r="180">
          <cell r="N180">
            <v>19408</v>
          </cell>
        </row>
        <row r="182">
          <cell r="N182">
            <v>64</v>
          </cell>
        </row>
        <row r="183">
          <cell r="Q183"/>
          <cell r="U183"/>
          <cell r="V183"/>
        </row>
        <row r="184">
          <cell r="N184">
            <v>0</v>
          </cell>
        </row>
        <row r="185">
          <cell r="N185">
            <v>0</v>
          </cell>
        </row>
        <row r="186">
          <cell r="N186">
            <v>0</v>
          </cell>
        </row>
        <row r="187">
          <cell r="N187">
            <v>0</v>
          </cell>
        </row>
        <row r="188">
          <cell r="N188">
            <v>2585</v>
          </cell>
        </row>
        <row r="189">
          <cell r="N189">
            <v>12179</v>
          </cell>
        </row>
        <row r="191">
          <cell r="N191">
            <v>157419</v>
          </cell>
        </row>
        <row r="192">
          <cell r="Q192"/>
          <cell r="U192"/>
          <cell r="V192"/>
        </row>
        <row r="193">
          <cell r="N193">
            <v>0</v>
          </cell>
        </row>
        <row r="194">
          <cell r="N194">
            <v>22732</v>
          </cell>
        </row>
        <row r="195">
          <cell r="N195">
            <v>0</v>
          </cell>
        </row>
        <row r="196">
          <cell r="N196">
            <v>0</v>
          </cell>
        </row>
        <row r="197">
          <cell r="N197">
            <v>0</v>
          </cell>
        </row>
        <row r="198">
          <cell r="N198">
            <v>14</v>
          </cell>
        </row>
        <row r="200">
          <cell r="N200">
            <v>912</v>
          </cell>
        </row>
        <row r="201">
          <cell r="Q201"/>
          <cell r="U201"/>
          <cell r="V201"/>
        </row>
        <row r="202">
          <cell r="N202">
            <v>0</v>
          </cell>
        </row>
        <row r="203">
          <cell r="N203">
            <v>0</v>
          </cell>
        </row>
        <row r="204">
          <cell r="N204">
            <v>0</v>
          </cell>
        </row>
        <row r="205">
          <cell r="N205">
            <v>0</v>
          </cell>
        </row>
        <row r="206">
          <cell r="N206">
            <v>795</v>
          </cell>
        </row>
        <row r="207">
          <cell r="N207">
            <v>40087</v>
          </cell>
        </row>
        <row r="209">
          <cell r="N209">
            <v>905</v>
          </cell>
        </row>
        <row r="210">
          <cell r="Q210"/>
          <cell r="U210"/>
          <cell r="V210"/>
        </row>
        <row r="211">
          <cell r="N211">
            <v>0</v>
          </cell>
        </row>
        <row r="212">
          <cell r="N212">
            <v>0</v>
          </cell>
        </row>
        <row r="213">
          <cell r="N213">
            <v>5349</v>
          </cell>
        </row>
        <row r="214">
          <cell r="N214">
            <v>0</v>
          </cell>
        </row>
        <row r="215">
          <cell r="N215">
            <v>3127</v>
          </cell>
        </row>
        <row r="216">
          <cell r="N216">
            <v>90624</v>
          </cell>
        </row>
        <row r="218">
          <cell r="N218">
            <v>0</v>
          </cell>
        </row>
        <row r="219">
          <cell r="Q219"/>
          <cell r="U219"/>
          <cell r="V219"/>
        </row>
        <row r="220">
          <cell r="N220">
            <v>0</v>
          </cell>
        </row>
        <row r="221">
          <cell r="N221">
            <v>0</v>
          </cell>
        </row>
        <row r="222">
          <cell r="N222">
            <v>0</v>
          </cell>
        </row>
        <row r="223">
          <cell r="N223">
            <v>0</v>
          </cell>
        </row>
        <row r="224">
          <cell r="N224">
            <v>7431</v>
          </cell>
        </row>
        <row r="225">
          <cell r="N225">
            <v>10961</v>
          </cell>
        </row>
        <row r="227">
          <cell r="N227">
            <v>0</v>
          </cell>
        </row>
        <row r="228">
          <cell r="Q228"/>
          <cell r="U228"/>
          <cell r="V228"/>
        </row>
        <row r="229">
          <cell r="N229">
            <v>0</v>
          </cell>
        </row>
        <row r="230">
          <cell r="N230">
            <v>0</v>
          </cell>
        </row>
        <row r="231">
          <cell r="N231">
            <v>0</v>
          </cell>
        </row>
        <row r="232">
          <cell r="N232">
            <v>0</v>
          </cell>
        </row>
        <row r="233">
          <cell r="N233">
            <v>0</v>
          </cell>
        </row>
        <row r="234">
          <cell r="N234">
            <v>43</v>
          </cell>
        </row>
        <row r="245">
          <cell r="N245">
            <v>183</v>
          </cell>
        </row>
        <row r="246">
          <cell r="Q246"/>
          <cell r="U246"/>
          <cell r="V246"/>
        </row>
        <row r="247">
          <cell r="N247">
            <v>0</v>
          </cell>
        </row>
        <row r="248">
          <cell r="N248">
            <v>38</v>
          </cell>
        </row>
        <row r="249">
          <cell r="N249">
            <v>0</v>
          </cell>
        </row>
        <row r="250">
          <cell r="N250">
            <v>0</v>
          </cell>
        </row>
        <row r="251">
          <cell r="N251">
            <v>0</v>
          </cell>
        </row>
        <row r="252">
          <cell r="N252">
            <v>1226</v>
          </cell>
        </row>
        <row r="254">
          <cell r="N254">
            <v>291</v>
          </cell>
        </row>
        <row r="255">
          <cell r="Q255"/>
          <cell r="U255"/>
          <cell r="V255"/>
        </row>
        <row r="256">
          <cell r="N256">
            <v>110015</v>
          </cell>
        </row>
        <row r="257">
          <cell r="N257">
            <v>0</v>
          </cell>
        </row>
        <row r="258">
          <cell r="N258">
            <v>0</v>
          </cell>
        </row>
        <row r="259">
          <cell r="N259">
            <v>0</v>
          </cell>
        </row>
        <row r="260">
          <cell r="N260">
            <v>15653</v>
          </cell>
        </row>
        <row r="261">
          <cell r="N261">
            <v>10826</v>
          </cell>
        </row>
        <row r="263">
          <cell r="N263">
            <v>292</v>
          </cell>
        </row>
        <row r="264">
          <cell r="Q264"/>
          <cell r="U264"/>
          <cell r="V264"/>
        </row>
        <row r="265">
          <cell r="N265">
            <v>0</v>
          </cell>
        </row>
        <row r="266">
          <cell r="N266">
            <v>0</v>
          </cell>
        </row>
        <row r="267">
          <cell r="N267">
            <v>0</v>
          </cell>
        </row>
        <row r="268">
          <cell r="N268">
            <v>0</v>
          </cell>
        </row>
        <row r="269">
          <cell r="N269">
            <v>11018.55</v>
          </cell>
        </row>
        <row r="270">
          <cell r="N270">
            <v>10101</v>
          </cell>
        </row>
        <row r="272">
          <cell r="N272">
            <v>146056</v>
          </cell>
        </row>
        <row r="273">
          <cell r="Q273"/>
          <cell r="U273"/>
          <cell r="V273"/>
        </row>
        <row r="274">
          <cell r="N274">
            <v>0</v>
          </cell>
        </row>
        <row r="275">
          <cell r="N275">
            <v>28390</v>
          </cell>
        </row>
        <row r="276">
          <cell r="N276">
            <v>0</v>
          </cell>
        </row>
        <row r="277">
          <cell r="N277">
            <v>0</v>
          </cell>
        </row>
        <row r="278">
          <cell r="N278">
            <v>0</v>
          </cell>
        </row>
        <row r="279">
          <cell r="N279">
            <v>0</v>
          </cell>
        </row>
        <row r="281">
          <cell r="N281">
            <v>410</v>
          </cell>
        </row>
        <row r="282">
          <cell r="Q282"/>
          <cell r="U282"/>
          <cell r="V282"/>
        </row>
        <row r="283">
          <cell r="N283">
            <v>0</v>
          </cell>
        </row>
        <row r="284">
          <cell r="N284">
            <v>0</v>
          </cell>
        </row>
        <row r="285">
          <cell r="N285">
            <v>0</v>
          </cell>
        </row>
        <row r="286">
          <cell r="N286">
            <v>0</v>
          </cell>
        </row>
        <row r="287">
          <cell r="N287">
            <v>6583</v>
          </cell>
        </row>
        <row r="288">
          <cell r="N288">
            <v>73206</v>
          </cell>
        </row>
        <row r="290">
          <cell r="N290">
            <v>534</v>
          </cell>
        </row>
        <row r="291">
          <cell r="Q291"/>
          <cell r="U291"/>
          <cell r="V291"/>
        </row>
        <row r="292">
          <cell r="N292">
            <v>0</v>
          </cell>
        </row>
        <row r="293">
          <cell r="N293">
            <v>0</v>
          </cell>
        </row>
        <row r="294">
          <cell r="N294">
            <v>4968</v>
          </cell>
        </row>
        <row r="295">
          <cell r="N295">
            <v>0</v>
          </cell>
        </row>
        <row r="296">
          <cell r="N296">
            <v>5287</v>
          </cell>
        </row>
        <row r="297">
          <cell r="N297">
            <v>38074</v>
          </cell>
        </row>
        <row r="299">
          <cell r="N299">
            <v>0</v>
          </cell>
        </row>
        <row r="300">
          <cell r="Q300"/>
          <cell r="U300"/>
          <cell r="V300"/>
        </row>
        <row r="301">
          <cell r="N301">
            <v>0</v>
          </cell>
        </row>
        <row r="302">
          <cell r="N302">
            <v>0</v>
          </cell>
        </row>
        <row r="303">
          <cell r="N303">
            <v>0</v>
          </cell>
        </row>
        <row r="304">
          <cell r="N304">
            <v>0</v>
          </cell>
        </row>
        <row r="305">
          <cell r="N305">
            <v>32489</v>
          </cell>
        </row>
        <row r="306">
          <cell r="N306">
            <v>7874</v>
          </cell>
        </row>
        <row r="308">
          <cell r="N308">
            <v>0</v>
          </cell>
        </row>
        <row r="309">
          <cell r="Q309"/>
          <cell r="U309"/>
          <cell r="V309"/>
        </row>
        <row r="310">
          <cell r="N310">
            <v>0</v>
          </cell>
        </row>
        <row r="311">
          <cell r="N311">
            <v>0</v>
          </cell>
        </row>
        <row r="312">
          <cell r="N312">
            <v>0</v>
          </cell>
        </row>
        <row r="313">
          <cell r="N313">
            <v>0</v>
          </cell>
        </row>
        <row r="314">
          <cell r="N314">
            <v>0</v>
          </cell>
        </row>
        <row r="315">
          <cell r="N315">
            <v>24</v>
          </cell>
        </row>
        <row r="326">
          <cell r="N326">
            <v>13106</v>
          </cell>
        </row>
        <row r="327">
          <cell r="Q327"/>
          <cell r="U327"/>
          <cell r="V327"/>
        </row>
        <row r="328">
          <cell r="N328">
            <v>0</v>
          </cell>
        </row>
        <row r="329">
          <cell r="N329">
            <v>2816</v>
          </cell>
        </row>
        <row r="330">
          <cell r="N330">
            <v>0</v>
          </cell>
        </row>
        <row r="331">
          <cell r="N331">
            <v>0</v>
          </cell>
        </row>
        <row r="332">
          <cell r="N332">
            <v>0</v>
          </cell>
        </row>
        <row r="333">
          <cell r="N333">
            <v>14716</v>
          </cell>
        </row>
        <row r="335">
          <cell r="N335">
            <v>1523</v>
          </cell>
        </row>
        <row r="336">
          <cell r="Q336"/>
          <cell r="U336"/>
          <cell r="V336"/>
        </row>
        <row r="337">
          <cell r="N337">
            <v>1316</v>
          </cell>
        </row>
        <row r="338">
          <cell r="N338">
            <v>0</v>
          </cell>
        </row>
        <row r="339">
          <cell r="N339">
            <v>0</v>
          </cell>
        </row>
        <row r="340">
          <cell r="N340">
            <v>0</v>
          </cell>
        </row>
        <row r="341">
          <cell r="N341">
            <v>0</v>
          </cell>
        </row>
        <row r="342">
          <cell r="N342">
            <v>11045</v>
          </cell>
        </row>
        <row r="344">
          <cell r="N344">
            <v>0</v>
          </cell>
        </row>
        <row r="345">
          <cell r="Q345"/>
          <cell r="U345"/>
          <cell r="V345"/>
        </row>
        <row r="346">
          <cell r="N346">
            <v>0</v>
          </cell>
        </row>
        <row r="347">
          <cell r="N347">
            <v>0</v>
          </cell>
        </row>
        <row r="348">
          <cell r="N348">
            <v>0</v>
          </cell>
        </row>
        <row r="349">
          <cell r="N349">
            <v>0</v>
          </cell>
        </row>
        <row r="350">
          <cell r="N350">
            <v>0</v>
          </cell>
        </row>
        <row r="351">
          <cell r="N351">
            <v>28193</v>
          </cell>
        </row>
        <row r="353">
          <cell r="N353">
            <v>158765</v>
          </cell>
        </row>
        <row r="354">
          <cell r="Q354"/>
          <cell r="U354"/>
          <cell r="V354"/>
        </row>
        <row r="355">
          <cell r="N355">
            <v>0</v>
          </cell>
        </row>
        <row r="356">
          <cell r="N356">
            <v>20287</v>
          </cell>
        </row>
        <row r="357">
          <cell r="N357">
            <v>0</v>
          </cell>
        </row>
        <row r="358">
          <cell r="N358">
            <v>0</v>
          </cell>
        </row>
        <row r="359">
          <cell r="N359">
            <v>0</v>
          </cell>
        </row>
        <row r="360">
          <cell r="N360">
            <v>36</v>
          </cell>
        </row>
        <row r="362">
          <cell r="N362">
            <v>246</v>
          </cell>
        </row>
        <row r="363">
          <cell r="Q363"/>
          <cell r="U363"/>
          <cell r="V363"/>
        </row>
        <row r="364">
          <cell r="N364">
            <v>0</v>
          </cell>
        </row>
        <row r="365">
          <cell r="N365">
            <v>0</v>
          </cell>
        </row>
        <row r="366">
          <cell r="N366">
            <v>0</v>
          </cell>
        </row>
        <row r="367">
          <cell r="N367">
            <v>0</v>
          </cell>
        </row>
        <row r="368">
          <cell r="N368">
            <v>0</v>
          </cell>
        </row>
        <row r="369">
          <cell r="N369">
            <v>35506</v>
          </cell>
        </row>
        <row r="371">
          <cell r="N371">
            <v>955</v>
          </cell>
        </row>
        <row r="372">
          <cell r="Q372"/>
          <cell r="U372"/>
          <cell r="V372"/>
        </row>
        <row r="373">
          <cell r="N373">
            <v>0</v>
          </cell>
        </row>
        <row r="374">
          <cell r="N374">
            <v>0</v>
          </cell>
        </row>
        <row r="375">
          <cell r="N375">
            <v>13043</v>
          </cell>
        </row>
        <row r="376">
          <cell r="N376">
            <v>0</v>
          </cell>
        </row>
        <row r="377">
          <cell r="N377">
            <v>0</v>
          </cell>
        </row>
        <row r="378">
          <cell r="N378">
            <v>190674</v>
          </cell>
        </row>
        <row r="380">
          <cell r="N380">
            <v>279</v>
          </cell>
        </row>
        <row r="381">
          <cell r="Q381"/>
          <cell r="U381"/>
          <cell r="V381"/>
        </row>
        <row r="382">
          <cell r="N382">
            <v>0</v>
          </cell>
        </row>
        <row r="383">
          <cell r="N383">
            <v>0</v>
          </cell>
        </row>
        <row r="384">
          <cell r="N384">
            <v>0</v>
          </cell>
        </row>
        <row r="385">
          <cell r="N385">
            <v>0</v>
          </cell>
        </row>
        <row r="386">
          <cell r="N386">
            <v>0</v>
          </cell>
        </row>
        <row r="387">
          <cell r="N387">
            <v>7735</v>
          </cell>
        </row>
        <row r="389">
          <cell r="N389">
            <v>0</v>
          </cell>
        </row>
        <row r="390">
          <cell r="Q390"/>
          <cell r="U390"/>
          <cell r="V390"/>
        </row>
        <row r="391">
          <cell r="N391">
            <v>0</v>
          </cell>
        </row>
        <row r="392">
          <cell r="N392">
            <v>0</v>
          </cell>
        </row>
        <row r="393">
          <cell r="N393">
            <v>0</v>
          </cell>
        </row>
        <row r="394">
          <cell r="N394">
            <v>0</v>
          </cell>
        </row>
        <row r="395">
          <cell r="N395">
            <v>0</v>
          </cell>
        </row>
        <row r="396">
          <cell r="N396">
            <v>23656</v>
          </cell>
        </row>
        <row r="407">
          <cell r="N407">
            <v>7280</v>
          </cell>
        </row>
        <row r="408">
          <cell r="Q408"/>
          <cell r="U408"/>
          <cell r="V408"/>
        </row>
        <row r="409">
          <cell r="N409">
            <v>0</v>
          </cell>
        </row>
        <row r="410">
          <cell r="N410">
            <v>1647</v>
          </cell>
        </row>
        <row r="411">
          <cell r="N411">
            <v>0</v>
          </cell>
        </row>
        <row r="412">
          <cell r="N412">
            <v>0</v>
          </cell>
        </row>
        <row r="413">
          <cell r="N413">
            <v>0</v>
          </cell>
        </row>
        <row r="414">
          <cell r="N414">
            <v>9451</v>
          </cell>
        </row>
        <row r="416">
          <cell r="N416">
            <v>814</v>
          </cell>
        </row>
        <row r="417">
          <cell r="Q417"/>
          <cell r="U417"/>
          <cell r="V417"/>
        </row>
        <row r="418">
          <cell r="N418">
            <v>5012</v>
          </cell>
        </row>
        <row r="419">
          <cell r="N419">
            <v>0</v>
          </cell>
        </row>
        <row r="420">
          <cell r="N420">
            <v>6236.1666666666279</v>
          </cell>
        </row>
        <row r="421">
          <cell r="N421">
            <v>0</v>
          </cell>
        </row>
        <row r="422">
          <cell r="N422">
            <v>1166</v>
          </cell>
        </row>
        <row r="423">
          <cell r="N423">
            <v>27872.833333333372</v>
          </cell>
        </row>
        <row r="425">
          <cell r="N425">
            <v>385</v>
          </cell>
        </row>
        <row r="426">
          <cell r="Q426"/>
          <cell r="U426"/>
          <cell r="V426"/>
        </row>
        <row r="427">
          <cell r="N427">
            <v>0</v>
          </cell>
        </row>
        <row r="428">
          <cell r="N428">
            <v>0</v>
          </cell>
        </row>
        <row r="429">
          <cell r="N429">
            <v>0</v>
          </cell>
        </row>
        <row r="430">
          <cell r="N430">
            <v>0</v>
          </cell>
        </row>
        <row r="431">
          <cell r="N431">
            <v>8016</v>
          </cell>
        </row>
        <row r="432">
          <cell r="N432">
            <v>12058</v>
          </cell>
        </row>
        <row r="434">
          <cell r="N434">
            <v>70241</v>
          </cell>
        </row>
        <row r="435">
          <cell r="Q435"/>
          <cell r="U435"/>
          <cell r="V435"/>
        </row>
        <row r="436">
          <cell r="N436">
            <v>0</v>
          </cell>
        </row>
        <row r="437">
          <cell r="N437">
            <v>9224</v>
          </cell>
        </row>
        <row r="438">
          <cell r="N438">
            <v>0</v>
          </cell>
        </row>
        <row r="439">
          <cell r="N439">
            <v>0</v>
          </cell>
        </row>
        <row r="440">
          <cell r="N440">
            <v>0</v>
          </cell>
        </row>
        <row r="441">
          <cell r="N441">
            <v>0</v>
          </cell>
        </row>
        <row r="443">
          <cell r="N443">
            <v>2052</v>
          </cell>
        </row>
        <row r="444">
          <cell r="Q444"/>
          <cell r="U444"/>
          <cell r="V444"/>
        </row>
        <row r="445">
          <cell r="N445">
            <v>0</v>
          </cell>
        </row>
        <row r="446">
          <cell r="N446">
            <v>0</v>
          </cell>
        </row>
        <row r="447">
          <cell r="N447">
            <v>0</v>
          </cell>
        </row>
        <row r="448">
          <cell r="N448">
            <v>0</v>
          </cell>
        </row>
        <row r="449">
          <cell r="N449">
            <v>18492</v>
          </cell>
        </row>
        <row r="450">
          <cell r="N450">
            <v>37856</v>
          </cell>
        </row>
        <row r="452">
          <cell r="N452">
            <v>1269</v>
          </cell>
        </row>
        <row r="453">
          <cell r="Q453"/>
          <cell r="U453"/>
          <cell r="V453"/>
        </row>
        <row r="454">
          <cell r="N454">
            <v>0</v>
          </cell>
        </row>
        <row r="455">
          <cell r="N455">
            <v>0</v>
          </cell>
        </row>
        <row r="456">
          <cell r="N456">
            <v>34246.833333333372</v>
          </cell>
        </row>
        <row r="457">
          <cell r="N457">
            <v>0</v>
          </cell>
        </row>
        <row r="458">
          <cell r="N458">
            <v>572</v>
          </cell>
        </row>
        <row r="459">
          <cell r="N459">
            <v>57678.166666666628</v>
          </cell>
        </row>
        <row r="461">
          <cell r="N461">
            <v>40</v>
          </cell>
        </row>
        <row r="462">
          <cell r="Q462"/>
          <cell r="U462"/>
          <cell r="V462"/>
        </row>
        <row r="463">
          <cell r="N463">
            <v>0</v>
          </cell>
        </row>
        <row r="464">
          <cell r="N464">
            <v>0</v>
          </cell>
        </row>
        <row r="465">
          <cell r="N465">
            <v>0</v>
          </cell>
        </row>
        <row r="466">
          <cell r="N466">
            <v>0</v>
          </cell>
        </row>
        <row r="467">
          <cell r="N467">
            <v>7668</v>
          </cell>
        </row>
        <row r="468">
          <cell r="N468">
            <v>3692</v>
          </cell>
        </row>
        <row r="470">
          <cell r="N470">
            <v>0</v>
          </cell>
        </row>
        <row r="471">
          <cell r="Q471"/>
          <cell r="U471"/>
          <cell r="V471"/>
        </row>
        <row r="472">
          <cell r="N472">
            <v>0</v>
          </cell>
        </row>
        <row r="473">
          <cell r="N473">
            <v>0</v>
          </cell>
        </row>
        <row r="474">
          <cell r="N474">
            <v>0</v>
          </cell>
        </row>
        <row r="475">
          <cell r="N475">
            <v>0</v>
          </cell>
        </row>
        <row r="476">
          <cell r="N476">
            <v>0</v>
          </cell>
        </row>
        <row r="477">
          <cell r="N477">
            <v>3251</v>
          </cell>
        </row>
        <row r="488">
          <cell r="N488">
            <v>7642</v>
          </cell>
        </row>
        <row r="489">
          <cell r="Q489"/>
          <cell r="U489"/>
          <cell r="V489"/>
        </row>
        <row r="490">
          <cell r="N490">
            <v>0</v>
          </cell>
        </row>
        <row r="491">
          <cell r="N491">
            <v>1771</v>
          </cell>
        </row>
        <row r="492">
          <cell r="N492">
            <v>0</v>
          </cell>
        </row>
        <row r="493">
          <cell r="N493">
            <v>0</v>
          </cell>
        </row>
        <row r="494">
          <cell r="N494">
            <v>0</v>
          </cell>
        </row>
        <row r="495">
          <cell r="N495">
            <v>5529</v>
          </cell>
        </row>
        <row r="497">
          <cell r="N497">
            <v>19622</v>
          </cell>
        </row>
        <row r="498">
          <cell r="Q498"/>
          <cell r="U498"/>
          <cell r="V498"/>
        </row>
        <row r="499">
          <cell r="N499">
            <v>0</v>
          </cell>
        </row>
        <row r="500">
          <cell r="N500">
            <v>0</v>
          </cell>
        </row>
        <row r="501">
          <cell r="N501">
            <v>7724</v>
          </cell>
        </row>
        <row r="502">
          <cell r="N502">
            <v>0</v>
          </cell>
        </row>
        <row r="503">
          <cell r="N503">
            <v>972</v>
          </cell>
        </row>
        <row r="504">
          <cell r="N504">
            <v>32368</v>
          </cell>
        </row>
        <row r="506">
          <cell r="N506">
            <v>0</v>
          </cell>
        </row>
        <row r="507">
          <cell r="Q507"/>
          <cell r="U507"/>
          <cell r="V507"/>
        </row>
        <row r="508">
          <cell r="N508">
            <v>0</v>
          </cell>
        </row>
        <row r="509">
          <cell r="N509">
            <v>0</v>
          </cell>
        </row>
        <row r="510">
          <cell r="N510">
            <v>0</v>
          </cell>
        </row>
        <row r="511">
          <cell r="N511">
            <v>0</v>
          </cell>
        </row>
        <row r="512">
          <cell r="N512">
            <v>6848</v>
          </cell>
        </row>
        <row r="513">
          <cell r="N513">
            <v>7887</v>
          </cell>
        </row>
        <row r="515">
          <cell r="N515">
            <v>142004</v>
          </cell>
        </row>
        <row r="516">
          <cell r="Q516"/>
          <cell r="U516"/>
          <cell r="V516"/>
        </row>
        <row r="517">
          <cell r="N517">
            <v>0</v>
          </cell>
        </row>
        <row r="518">
          <cell r="N518">
            <v>29604</v>
          </cell>
        </row>
        <row r="519">
          <cell r="N519">
            <v>0</v>
          </cell>
        </row>
        <row r="520">
          <cell r="N520">
            <v>0</v>
          </cell>
        </row>
        <row r="521">
          <cell r="N521">
            <v>0</v>
          </cell>
        </row>
        <row r="522">
          <cell r="N522">
            <v>0</v>
          </cell>
        </row>
        <row r="524">
          <cell r="N524">
            <v>448</v>
          </cell>
        </row>
        <row r="525">
          <cell r="Q525"/>
          <cell r="U525"/>
          <cell r="V525"/>
        </row>
        <row r="526">
          <cell r="N526">
            <v>0</v>
          </cell>
        </row>
        <row r="527">
          <cell r="N527">
            <v>0</v>
          </cell>
        </row>
        <row r="528">
          <cell r="N528">
            <v>0</v>
          </cell>
        </row>
        <row r="529">
          <cell r="N529">
            <v>0</v>
          </cell>
        </row>
        <row r="530">
          <cell r="N530">
            <v>2930</v>
          </cell>
        </row>
        <row r="531">
          <cell r="N531">
            <v>13979</v>
          </cell>
        </row>
        <row r="533">
          <cell r="N533">
            <v>1153</v>
          </cell>
        </row>
        <row r="534">
          <cell r="Q534"/>
          <cell r="U534"/>
          <cell r="V534"/>
        </row>
        <row r="535">
          <cell r="N535">
            <v>0</v>
          </cell>
        </row>
        <row r="536">
          <cell r="N536">
            <v>0</v>
          </cell>
        </row>
        <row r="537">
          <cell r="N537">
            <v>24502</v>
          </cell>
        </row>
        <row r="538">
          <cell r="N538">
            <v>0</v>
          </cell>
        </row>
        <row r="539">
          <cell r="N539">
            <v>6603</v>
          </cell>
        </row>
        <row r="540">
          <cell r="N540">
            <v>33616</v>
          </cell>
        </row>
        <row r="542">
          <cell r="N542">
            <v>0</v>
          </cell>
        </row>
        <row r="543">
          <cell r="Q543"/>
          <cell r="U543"/>
          <cell r="V543"/>
        </row>
        <row r="544">
          <cell r="N544">
            <v>0</v>
          </cell>
        </row>
        <row r="545">
          <cell r="N545">
            <v>0</v>
          </cell>
        </row>
        <row r="546">
          <cell r="N546">
            <v>0</v>
          </cell>
        </row>
        <row r="547">
          <cell r="N547">
            <v>0</v>
          </cell>
        </row>
        <row r="548">
          <cell r="N548">
            <v>10255</v>
          </cell>
        </row>
        <row r="549">
          <cell r="N549">
            <v>2970</v>
          </cell>
        </row>
        <row r="551">
          <cell r="N551">
            <v>0</v>
          </cell>
        </row>
        <row r="552">
          <cell r="Q552"/>
          <cell r="U552"/>
          <cell r="V552"/>
        </row>
        <row r="553">
          <cell r="N553">
            <v>0</v>
          </cell>
        </row>
        <row r="554">
          <cell r="N554">
            <v>0</v>
          </cell>
        </row>
        <row r="555">
          <cell r="N555">
            <v>0</v>
          </cell>
        </row>
        <row r="556">
          <cell r="N556">
            <v>0</v>
          </cell>
        </row>
        <row r="557">
          <cell r="N557">
            <v>0</v>
          </cell>
        </row>
        <row r="558">
          <cell r="N558">
            <v>6462</v>
          </cell>
        </row>
        <row r="569">
          <cell r="N569">
            <v>4179</v>
          </cell>
        </row>
        <row r="570">
          <cell r="Q570"/>
          <cell r="U570"/>
          <cell r="V570"/>
        </row>
        <row r="571">
          <cell r="N571">
            <v>0</v>
          </cell>
        </row>
        <row r="572">
          <cell r="N572">
            <v>822</v>
          </cell>
        </row>
        <row r="573">
          <cell r="N573">
            <v>0</v>
          </cell>
        </row>
        <row r="574">
          <cell r="N574">
            <v>0</v>
          </cell>
        </row>
        <row r="575">
          <cell r="N575">
            <v>0</v>
          </cell>
        </row>
        <row r="576">
          <cell r="N576">
            <v>4356</v>
          </cell>
        </row>
        <row r="578">
          <cell r="N578">
            <v>5470.666666666667</v>
          </cell>
        </row>
        <row r="579">
          <cell r="Q579"/>
          <cell r="U579"/>
          <cell r="V579"/>
        </row>
        <row r="580">
          <cell r="N580">
            <v>155988</v>
          </cell>
        </row>
        <row r="581">
          <cell r="N581">
            <v>0</v>
          </cell>
        </row>
        <row r="582">
          <cell r="N582">
            <v>0</v>
          </cell>
        </row>
        <row r="583">
          <cell r="N583">
            <v>0</v>
          </cell>
        </row>
        <row r="584">
          <cell r="N584">
            <v>2413</v>
          </cell>
        </row>
        <row r="585">
          <cell r="N585">
            <v>153368</v>
          </cell>
        </row>
        <row r="587">
          <cell r="N587">
            <v>100</v>
          </cell>
        </row>
        <row r="588">
          <cell r="Q588"/>
          <cell r="U588"/>
          <cell r="V588"/>
        </row>
        <row r="589">
          <cell r="N589">
            <v>0</v>
          </cell>
        </row>
        <row r="590">
          <cell r="N590">
            <v>0</v>
          </cell>
        </row>
        <row r="591">
          <cell r="N591">
            <v>0</v>
          </cell>
        </row>
        <row r="592">
          <cell r="N592">
            <v>0</v>
          </cell>
        </row>
        <row r="593">
          <cell r="N593">
            <v>3842</v>
          </cell>
        </row>
        <row r="594">
          <cell r="N594">
            <v>9714</v>
          </cell>
        </row>
        <row r="596">
          <cell r="N596">
            <v>71502</v>
          </cell>
        </row>
        <row r="597">
          <cell r="Q597"/>
          <cell r="U597"/>
          <cell r="V597"/>
        </row>
        <row r="598">
          <cell r="N598">
            <v>0</v>
          </cell>
        </row>
        <row r="599">
          <cell r="N599">
            <v>8882</v>
          </cell>
        </row>
        <row r="600">
          <cell r="N600">
            <v>0</v>
          </cell>
        </row>
        <row r="601">
          <cell r="N601">
            <v>0</v>
          </cell>
        </row>
        <row r="602">
          <cell r="N602">
            <v>0</v>
          </cell>
        </row>
        <row r="603">
          <cell r="N603">
            <v>88</v>
          </cell>
        </row>
        <row r="605">
          <cell r="N605">
            <v>228</v>
          </cell>
        </row>
        <row r="606">
          <cell r="Q606"/>
          <cell r="U606"/>
          <cell r="V606"/>
        </row>
        <row r="607">
          <cell r="N607">
            <v>0</v>
          </cell>
        </row>
        <row r="608">
          <cell r="N608">
            <v>0</v>
          </cell>
        </row>
        <row r="609">
          <cell r="N609">
            <v>0</v>
          </cell>
        </row>
        <row r="610">
          <cell r="N610">
            <v>0</v>
          </cell>
        </row>
        <row r="611">
          <cell r="N611">
            <v>2078</v>
          </cell>
        </row>
        <row r="612">
          <cell r="N612">
            <v>22469</v>
          </cell>
        </row>
        <row r="614">
          <cell r="N614">
            <v>952</v>
          </cell>
        </row>
        <row r="615">
          <cell r="Q615"/>
          <cell r="U615"/>
          <cell r="V615"/>
        </row>
        <row r="616">
          <cell r="N616">
            <v>0</v>
          </cell>
        </row>
        <row r="617">
          <cell r="N617">
            <v>0</v>
          </cell>
        </row>
        <row r="618">
          <cell r="N618">
            <v>8865</v>
          </cell>
        </row>
        <row r="619">
          <cell r="N619">
            <v>0</v>
          </cell>
        </row>
        <row r="620">
          <cell r="N620">
            <v>471</v>
          </cell>
        </row>
        <row r="621">
          <cell r="N621">
            <v>66054</v>
          </cell>
        </row>
        <row r="623">
          <cell r="N623">
            <v>60</v>
          </cell>
        </row>
        <row r="624">
          <cell r="Q624"/>
          <cell r="U624"/>
          <cell r="V624"/>
        </row>
        <row r="625">
          <cell r="N625">
            <v>0</v>
          </cell>
        </row>
        <row r="626">
          <cell r="N626">
            <v>0</v>
          </cell>
        </row>
        <row r="627">
          <cell r="N627">
            <v>0</v>
          </cell>
        </row>
        <row r="628">
          <cell r="N628">
            <v>0</v>
          </cell>
        </row>
        <row r="629">
          <cell r="N629">
            <v>17830</v>
          </cell>
        </row>
        <row r="630">
          <cell r="N630">
            <v>4356</v>
          </cell>
        </row>
        <row r="632">
          <cell r="N632">
            <v>0</v>
          </cell>
        </row>
        <row r="633">
          <cell r="Q633"/>
          <cell r="U633"/>
          <cell r="V633"/>
        </row>
        <row r="634">
          <cell r="N634">
            <v>0</v>
          </cell>
        </row>
        <row r="635">
          <cell r="N635">
            <v>0</v>
          </cell>
        </row>
        <row r="636">
          <cell r="N636">
            <v>0</v>
          </cell>
        </row>
        <row r="637">
          <cell r="N637">
            <v>0</v>
          </cell>
        </row>
        <row r="638">
          <cell r="N638">
            <v>0</v>
          </cell>
        </row>
        <row r="639">
          <cell r="N639">
            <v>412</v>
          </cell>
        </row>
        <row r="650">
          <cell r="N650">
            <v>9691</v>
          </cell>
        </row>
        <row r="651">
          <cell r="Q651"/>
          <cell r="U651"/>
          <cell r="V651"/>
        </row>
        <row r="652">
          <cell r="N652">
            <v>0</v>
          </cell>
        </row>
        <row r="653">
          <cell r="N653">
            <v>2221</v>
          </cell>
        </row>
        <row r="654">
          <cell r="N654">
            <v>0</v>
          </cell>
        </row>
        <row r="655">
          <cell r="N655">
            <v>0</v>
          </cell>
        </row>
        <row r="656">
          <cell r="N656">
            <v>0</v>
          </cell>
        </row>
        <row r="657">
          <cell r="N657">
            <v>11220</v>
          </cell>
        </row>
        <row r="659">
          <cell r="N659">
            <v>351</v>
          </cell>
        </row>
        <row r="660">
          <cell r="Q660"/>
          <cell r="U660"/>
          <cell r="V660"/>
        </row>
        <row r="661">
          <cell r="N661">
            <v>3136</v>
          </cell>
        </row>
        <row r="662">
          <cell r="N662">
            <v>0</v>
          </cell>
        </row>
        <row r="663">
          <cell r="N663">
            <v>0</v>
          </cell>
        </row>
        <row r="664">
          <cell r="N664">
            <v>893</v>
          </cell>
        </row>
        <row r="665">
          <cell r="N665">
            <v>0</v>
          </cell>
        </row>
        <row r="666">
          <cell r="N666">
            <v>14656</v>
          </cell>
        </row>
        <row r="668">
          <cell r="N668">
            <v>0</v>
          </cell>
        </row>
        <row r="669">
          <cell r="Q669"/>
          <cell r="U669"/>
          <cell r="V669"/>
        </row>
        <row r="670">
          <cell r="N670">
            <v>0</v>
          </cell>
        </row>
        <row r="671">
          <cell r="N671">
            <v>0</v>
          </cell>
        </row>
        <row r="672">
          <cell r="N672">
            <v>0</v>
          </cell>
        </row>
        <row r="673">
          <cell r="N673">
            <v>0</v>
          </cell>
        </row>
        <row r="674">
          <cell r="N674">
            <v>0</v>
          </cell>
        </row>
        <row r="675">
          <cell r="N675">
            <v>19041</v>
          </cell>
        </row>
        <row r="677">
          <cell r="N677">
            <v>172806</v>
          </cell>
        </row>
        <row r="678">
          <cell r="Q678"/>
          <cell r="U678"/>
          <cell r="V678"/>
        </row>
        <row r="679">
          <cell r="N679">
            <v>0</v>
          </cell>
        </row>
        <row r="680">
          <cell r="N680">
            <v>27472</v>
          </cell>
        </row>
        <row r="681">
          <cell r="N681">
            <v>0</v>
          </cell>
        </row>
        <row r="682">
          <cell r="N682">
            <v>0</v>
          </cell>
        </row>
        <row r="683">
          <cell r="N683">
            <v>0</v>
          </cell>
        </row>
        <row r="684">
          <cell r="N684">
            <v>26</v>
          </cell>
        </row>
        <row r="686">
          <cell r="N686">
            <v>397</v>
          </cell>
        </row>
        <row r="687">
          <cell r="Q687"/>
          <cell r="U687"/>
          <cell r="V687"/>
        </row>
        <row r="688">
          <cell r="N688">
            <v>0</v>
          </cell>
        </row>
        <row r="689">
          <cell r="N689">
            <v>0</v>
          </cell>
        </row>
        <row r="690">
          <cell r="N690">
            <v>0</v>
          </cell>
        </row>
        <row r="691">
          <cell r="N691">
            <v>0</v>
          </cell>
        </row>
        <row r="692">
          <cell r="N692">
            <v>0</v>
          </cell>
        </row>
        <row r="693">
          <cell r="N693">
            <v>60644</v>
          </cell>
        </row>
        <row r="695">
          <cell r="N695">
            <v>713</v>
          </cell>
        </row>
        <row r="696">
          <cell r="Q696"/>
          <cell r="U696"/>
          <cell r="V696"/>
        </row>
        <row r="697">
          <cell r="N697">
            <v>0</v>
          </cell>
        </row>
        <row r="698">
          <cell r="N698">
            <v>0</v>
          </cell>
        </row>
        <row r="699">
          <cell r="N699">
            <v>13908</v>
          </cell>
        </row>
        <row r="700">
          <cell r="N700">
            <v>0</v>
          </cell>
        </row>
        <row r="701">
          <cell r="N701">
            <v>0</v>
          </cell>
        </row>
        <row r="702">
          <cell r="N702">
            <v>109077</v>
          </cell>
        </row>
        <row r="704">
          <cell r="N704">
            <v>29</v>
          </cell>
        </row>
        <row r="705">
          <cell r="Q705"/>
          <cell r="U705"/>
          <cell r="V705"/>
        </row>
        <row r="706">
          <cell r="N706">
            <v>0</v>
          </cell>
        </row>
        <row r="707">
          <cell r="N707">
            <v>0</v>
          </cell>
        </row>
        <row r="708">
          <cell r="N708">
            <v>0</v>
          </cell>
        </row>
        <row r="709">
          <cell r="N709">
            <v>0</v>
          </cell>
        </row>
        <row r="710">
          <cell r="N710">
            <v>0</v>
          </cell>
        </row>
        <row r="711">
          <cell r="N711">
            <v>22014</v>
          </cell>
        </row>
        <row r="713">
          <cell r="N713">
            <v>0</v>
          </cell>
        </row>
        <row r="714">
          <cell r="Q714"/>
          <cell r="U714"/>
          <cell r="V714"/>
        </row>
        <row r="715">
          <cell r="N715">
            <v>0</v>
          </cell>
        </row>
        <row r="716">
          <cell r="N716">
            <v>0</v>
          </cell>
        </row>
        <row r="717">
          <cell r="N717">
            <v>0</v>
          </cell>
        </row>
        <row r="718">
          <cell r="N718">
            <v>0</v>
          </cell>
        </row>
        <row r="719">
          <cell r="N719">
            <v>0</v>
          </cell>
        </row>
        <row r="720">
          <cell r="N720">
            <v>3541</v>
          </cell>
        </row>
        <row r="731">
          <cell r="N731">
            <v>2460</v>
          </cell>
        </row>
        <row r="732">
          <cell r="Q732"/>
          <cell r="U732"/>
          <cell r="V732"/>
        </row>
        <row r="733">
          <cell r="N733">
            <v>0</v>
          </cell>
        </row>
        <row r="734">
          <cell r="N734">
            <v>518</v>
          </cell>
        </row>
        <row r="735">
          <cell r="N735">
            <v>0</v>
          </cell>
        </row>
        <row r="736">
          <cell r="N736">
            <v>0</v>
          </cell>
        </row>
        <row r="737">
          <cell r="N737">
            <v>0</v>
          </cell>
        </row>
        <row r="738">
          <cell r="N738">
            <v>800</v>
          </cell>
        </row>
        <row r="740">
          <cell r="N740">
            <v>0</v>
          </cell>
        </row>
        <row r="741">
          <cell r="Q741"/>
          <cell r="U741"/>
          <cell r="V741"/>
        </row>
        <row r="742">
          <cell r="N742">
            <v>0</v>
          </cell>
        </row>
        <row r="743">
          <cell r="N743">
            <v>0</v>
          </cell>
        </row>
        <row r="744">
          <cell r="N744">
            <v>0</v>
          </cell>
        </row>
        <row r="745">
          <cell r="N745">
            <v>0</v>
          </cell>
        </row>
        <row r="746">
          <cell r="N746">
            <v>0</v>
          </cell>
        </row>
        <row r="747">
          <cell r="N747">
            <v>12164</v>
          </cell>
        </row>
        <row r="749">
          <cell r="N749">
            <v>113</v>
          </cell>
        </row>
        <row r="750">
          <cell r="Q750"/>
          <cell r="U750"/>
          <cell r="V750"/>
        </row>
        <row r="751">
          <cell r="N751">
            <v>0</v>
          </cell>
        </row>
        <row r="752">
          <cell r="N752">
            <v>0</v>
          </cell>
        </row>
        <row r="753">
          <cell r="N753">
            <v>0</v>
          </cell>
        </row>
        <row r="754">
          <cell r="N754">
            <v>0</v>
          </cell>
        </row>
        <row r="755">
          <cell r="N755">
            <v>9011</v>
          </cell>
        </row>
        <row r="756">
          <cell r="N756">
            <v>10867</v>
          </cell>
        </row>
        <row r="758">
          <cell r="N758">
            <v>118430</v>
          </cell>
        </row>
        <row r="759">
          <cell r="Q759"/>
          <cell r="U759"/>
          <cell r="V759"/>
        </row>
        <row r="760">
          <cell r="N760">
            <v>0</v>
          </cell>
        </row>
        <row r="761">
          <cell r="N761">
            <v>16459</v>
          </cell>
        </row>
        <row r="762">
          <cell r="N762">
            <v>0</v>
          </cell>
        </row>
        <row r="763">
          <cell r="N763">
            <v>0</v>
          </cell>
        </row>
        <row r="764">
          <cell r="N764">
            <v>0</v>
          </cell>
        </row>
        <row r="765">
          <cell r="N765">
            <v>3</v>
          </cell>
        </row>
        <row r="767">
          <cell r="N767">
            <v>291</v>
          </cell>
        </row>
        <row r="768">
          <cell r="Q768"/>
          <cell r="U768"/>
          <cell r="V768"/>
        </row>
        <row r="769">
          <cell r="N769">
            <v>0</v>
          </cell>
        </row>
        <row r="770">
          <cell r="N770">
            <v>0</v>
          </cell>
        </row>
        <row r="771">
          <cell r="N771">
            <v>0</v>
          </cell>
        </row>
        <row r="772">
          <cell r="N772">
            <v>0</v>
          </cell>
        </row>
        <row r="773">
          <cell r="N773">
            <v>23163</v>
          </cell>
        </row>
        <row r="774">
          <cell r="N774">
            <v>39035</v>
          </cell>
        </row>
        <row r="776">
          <cell r="N776">
            <v>517</v>
          </cell>
        </row>
        <row r="777">
          <cell r="Q777"/>
          <cell r="U777"/>
          <cell r="V777"/>
        </row>
        <row r="778">
          <cell r="N778">
            <v>0</v>
          </cell>
        </row>
        <row r="779">
          <cell r="N779">
            <v>0</v>
          </cell>
        </row>
        <row r="780">
          <cell r="N780">
            <v>6384</v>
          </cell>
        </row>
        <row r="781">
          <cell r="N781">
            <v>0</v>
          </cell>
        </row>
        <row r="782">
          <cell r="N782">
            <v>20907</v>
          </cell>
        </row>
        <row r="783">
          <cell r="N783">
            <v>96232</v>
          </cell>
        </row>
        <row r="785">
          <cell r="N785">
            <v>100</v>
          </cell>
        </row>
        <row r="786">
          <cell r="Q786"/>
          <cell r="U786"/>
          <cell r="V786"/>
        </row>
        <row r="787">
          <cell r="N787">
            <v>0</v>
          </cell>
        </row>
        <row r="788">
          <cell r="N788">
            <v>0</v>
          </cell>
        </row>
        <row r="789">
          <cell r="N789">
            <v>0</v>
          </cell>
        </row>
        <row r="790">
          <cell r="N790">
            <v>0</v>
          </cell>
        </row>
        <row r="791">
          <cell r="N791">
            <v>12512</v>
          </cell>
        </row>
        <row r="792">
          <cell r="N792">
            <v>7437</v>
          </cell>
        </row>
        <row r="794">
          <cell r="N794">
            <v>0</v>
          </cell>
        </row>
        <row r="795">
          <cell r="Q795"/>
          <cell r="U795"/>
          <cell r="V795"/>
        </row>
        <row r="796">
          <cell r="N796">
            <v>0</v>
          </cell>
        </row>
        <row r="797">
          <cell r="N797">
            <v>0</v>
          </cell>
        </row>
        <row r="798">
          <cell r="N798">
            <v>0</v>
          </cell>
        </row>
        <row r="799">
          <cell r="N799">
            <v>0</v>
          </cell>
        </row>
        <row r="800">
          <cell r="N800">
            <v>0</v>
          </cell>
        </row>
        <row r="801">
          <cell r="N801">
            <v>615</v>
          </cell>
        </row>
        <row r="812">
          <cell r="N812">
            <v>10067</v>
          </cell>
        </row>
        <row r="813">
          <cell r="Q813"/>
          <cell r="U813"/>
          <cell r="V813"/>
        </row>
        <row r="814">
          <cell r="N814">
            <v>0</v>
          </cell>
        </row>
        <row r="815">
          <cell r="N815">
            <v>2126</v>
          </cell>
        </row>
        <row r="816">
          <cell r="N816">
            <v>0</v>
          </cell>
        </row>
        <row r="817">
          <cell r="N817">
            <v>0</v>
          </cell>
        </row>
        <row r="818">
          <cell r="N818">
            <v>0</v>
          </cell>
        </row>
        <row r="819">
          <cell r="N819">
            <v>8700</v>
          </cell>
        </row>
        <row r="821">
          <cell r="N821">
            <v>1169</v>
          </cell>
        </row>
        <row r="822">
          <cell r="Q822"/>
          <cell r="U822"/>
          <cell r="V822"/>
        </row>
        <row r="823">
          <cell r="N823">
            <v>17327</v>
          </cell>
        </row>
        <row r="824">
          <cell r="N824">
            <v>0</v>
          </cell>
        </row>
        <row r="825">
          <cell r="N825">
            <v>0</v>
          </cell>
        </row>
        <row r="826">
          <cell r="N826">
            <v>0</v>
          </cell>
        </row>
        <row r="827">
          <cell r="N827">
            <v>0</v>
          </cell>
        </row>
        <row r="828">
          <cell r="N828">
            <v>31639</v>
          </cell>
        </row>
        <row r="830">
          <cell r="N830">
            <v>1490</v>
          </cell>
        </row>
        <row r="831">
          <cell r="Q831"/>
          <cell r="U831"/>
          <cell r="V831"/>
        </row>
        <row r="832">
          <cell r="N832">
            <v>0</v>
          </cell>
        </row>
        <row r="833">
          <cell r="N833">
            <v>0</v>
          </cell>
        </row>
        <row r="834">
          <cell r="N834">
            <v>0</v>
          </cell>
        </row>
        <row r="835">
          <cell r="N835">
            <v>0</v>
          </cell>
        </row>
        <row r="836">
          <cell r="N836">
            <v>969.07866492146593</v>
          </cell>
        </row>
        <row r="837">
          <cell r="N837">
            <v>12084</v>
          </cell>
        </row>
        <row r="839">
          <cell r="N839">
            <v>132363</v>
          </cell>
        </row>
        <row r="840">
          <cell r="Q840"/>
          <cell r="U840"/>
          <cell r="V840"/>
        </row>
        <row r="841">
          <cell r="N841">
            <v>0</v>
          </cell>
        </row>
        <row r="842">
          <cell r="N842">
            <v>19840</v>
          </cell>
        </row>
        <row r="843">
          <cell r="N843">
            <v>0</v>
          </cell>
        </row>
        <row r="844">
          <cell r="N844">
            <v>0</v>
          </cell>
        </row>
        <row r="845">
          <cell r="N845">
            <v>0</v>
          </cell>
        </row>
        <row r="846">
          <cell r="N846">
            <v>70</v>
          </cell>
        </row>
        <row r="848">
          <cell r="N848">
            <v>813</v>
          </cell>
        </row>
        <row r="849">
          <cell r="Q849"/>
          <cell r="U849"/>
          <cell r="V849"/>
        </row>
        <row r="850">
          <cell r="N850">
            <v>0</v>
          </cell>
        </row>
        <row r="851">
          <cell r="N851">
            <v>0</v>
          </cell>
        </row>
        <row r="852">
          <cell r="N852">
            <v>0</v>
          </cell>
        </row>
        <row r="853">
          <cell r="N853">
            <v>0</v>
          </cell>
        </row>
        <row r="854">
          <cell r="N854">
            <v>1668.2625654450262</v>
          </cell>
        </row>
        <row r="855">
          <cell r="N855">
            <v>42177</v>
          </cell>
        </row>
        <row r="857">
          <cell r="N857">
            <v>512</v>
          </cell>
        </row>
        <row r="858">
          <cell r="Q858"/>
          <cell r="U858"/>
          <cell r="V858"/>
        </row>
        <row r="859">
          <cell r="N859">
            <v>0</v>
          </cell>
        </row>
        <row r="860">
          <cell r="N860">
            <v>0</v>
          </cell>
        </row>
        <row r="861">
          <cell r="N861">
            <v>9768</v>
          </cell>
        </row>
        <row r="862">
          <cell r="N862">
            <v>0</v>
          </cell>
        </row>
        <row r="863">
          <cell r="N863">
            <v>4377.9668848167539</v>
          </cell>
        </row>
        <row r="864">
          <cell r="N864">
            <v>76034</v>
          </cell>
        </row>
        <row r="866">
          <cell r="N866">
            <v>140</v>
          </cell>
        </row>
        <row r="867">
          <cell r="Q867"/>
          <cell r="U867"/>
          <cell r="V867"/>
        </row>
        <row r="868">
          <cell r="N868">
            <v>0</v>
          </cell>
        </row>
        <row r="869">
          <cell r="N869">
            <v>0</v>
          </cell>
        </row>
        <row r="870">
          <cell r="N870">
            <v>0</v>
          </cell>
        </row>
        <row r="871">
          <cell r="N871">
            <v>0</v>
          </cell>
        </row>
        <row r="872">
          <cell r="N872">
            <v>455.69188481675394</v>
          </cell>
        </row>
        <row r="873">
          <cell r="N873">
            <v>4441</v>
          </cell>
        </row>
        <row r="875">
          <cell r="N875">
            <v>0</v>
          </cell>
        </row>
        <row r="876">
          <cell r="Q876"/>
          <cell r="U876"/>
          <cell r="V876"/>
        </row>
        <row r="877">
          <cell r="N877">
            <v>0</v>
          </cell>
        </row>
        <row r="878">
          <cell r="N878">
            <v>0</v>
          </cell>
        </row>
        <row r="879">
          <cell r="N879">
            <v>0</v>
          </cell>
        </row>
        <row r="880">
          <cell r="N880">
            <v>0</v>
          </cell>
        </row>
        <row r="881">
          <cell r="N881">
            <v>0</v>
          </cell>
        </row>
        <row r="882">
          <cell r="N882">
            <v>1915</v>
          </cell>
        </row>
        <row r="893">
          <cell r="N893">
            <v>11301</v>
          </cell>
        </row>
        <row r="894">
          <cell r="Q894"/>
          <cell r="U894"/>
          <cell r="V894"/>
        </row>
        <row r="895">
          <cell r="N895">
            <v>0</v>
          </cell>
        </row>
        <row r="896">
          <cell r="N896">
            <v>2581</v>
          </cell>
        </row>
        <row r="897">
          <cell r="N897">
            <v>0</v>
          </cell>
        </row>
        <row r="898">
          <cell r="N898">
            <v>0</v>
          </cell>
        </row>
        <row r="899">
          <cell r="N899">
            <v>0</v>
          </cell>
        </row>
        <row r="900">
          <cell r="N900">
            <v>13846</v>
          </cell>
        </row>
        <row r="902">
          <cell r="N902">
            <v>5389</v>
          </cell>
        </row>
        <row r="903">
          <cell r="Q903"/>
          <cell r="U903"/>
          <cell r="V903"/>
        </row>
        <row r="904">
          <cell r="N904">
            <v>30</v>
          </cell>
        </row>
        <row r="905">
          <cell r="N905">
            <v>0</v>
          </cell>
        </row>
        <row r="906">
          <cell r="N906">
            <v>0</v>
          </cell>
        </row>
        <row r="907">
          <cell r="N907">
            <v>0</v>
          </cell>
        </row>
        <row r="908">
          <cell r="N908">
            <v>1138</v>
          </cell>
        </row>
        <row r="909">
          <cell r="N909">
            <v>15023</v>
          </cell>
        </row>
        <row r="911">
          <cell r="N911">
            <v>0</v>
          </cell>
        </row>
        <row r="912">
          <cell r="Q912"/>
          <cell r="U912"/>
          <cell r="V912"/>
        </row>
        <row r="913">
          <cell r="N913">
            <v>0</v>
          </cell>
        </row>
        <row r="914">
          <cell r="N914">
            <v>0</v>
          </cell>
        </row>
        <row r="915">
          <cell r="N915">
            <v>0</v>
          </cell>
        </row>
        <row r="916">
          <cell r="N916">
            <v>0</v>
          </cell>
        </row>
        <row r="917">
          <cell r="N917">
            <v>11790</v>
          </cell>
        </row>
        <row r="918">
          <cell r="N918">
            <v>10384</v>
          </cell>
        </row>
        <row r="920">
          <cell r="N920">
            <v>108469</v>
          </cell>
        </row>
        <row r="921">
          <cell r="Q921"/>
          <cell r="U921"/>
          <cell r="V921"/>
        </row>
        <row r="922">
          <cell r="N922">
            <v>0</v>
          </cell>
        </row>
        <row r="923">
          <cell r="N923">
            <v>14585</v>
          </cell>
        </row>
        <row r="924">
          <cell r="N924">
            <v>0</v>
          </cell>
        </row>
        <row r="925">
          <cell r="N925">
            <v>0</v>
          </cell>
        </row>
        <row r="926">
          <cell r="N926">
            <v>0</v>
          </cell>
        </row>
        <row r="927">
          <cell r="N927">
            <v>98</v>
          </cell>
        </row>
        <row r="929">
          <cell r="N929">
            <v>4887</v>
          </cell>
        </row>
        <row r="930">
          <cell r="Q930"/>
          <cell r="U930"/>
          <cell r="V930"/>
        </row>
        <row r="931">
          <cell r="N931">
            <v>0</v>
          </cell>
        </row>
        <row r="932">
          <cell r="N932">
            <v>0</v>
          </cell>
        </row>
        <row r="933">
          <cell r="N933">
            <v>0</v>
          </cell>
        </row>
        <row r="934">
          <cell r="N934">
            <v>0</v>
          </cell>
        </row>
        <row r="935">
          <cell r="N935">
            <v>1832</v>
          </cell>
        </row>
        <row r="936">
          <cell r="N936">
            <v>18961</v>
          </cell>
        </row>
        <row r="938">
          <cell r="N938">
            <v>523</v>
          </cell>
        </row>
        <row r="939">
          <cell r="Q939"/>
          <cell r="U939"/>
          <cell r="V939"/>
        </row>
        <row r="940">
          <cell r="N940">
            <v>0</v>
          </cell>
        </row>
        <row r="941">
          <cell r="N941">
            <v>0</v>
          </cell>
        </row>
        <row r="942">
          <cell r="N942">
            <v>20486</v>
          </cell>
        </row>
        <row r="943">
          <cell r="N943">
            <v>0</v>
          </cell>
        </row>
        <row r="944">
          <cell r="N944">
            <v>1161</v>
          </cell>
        </row>
        <row r="945">
          <cell r="N945">
            <v>70574</v>
          </cell>
        </row>
        <row r="947">
          <cell r="N947">
            <v>118</v>
          </cell>
        </row>
        <row r="948">
          <cell r="Q948"/>
          <cell r="U948"/>
          <cell r="V948"/>
        </row>
        <row r="949">
          <cell r="N949">
            <v>0</v>
          </cell>
        </row>
        <row r="950">
          <cell r="N950">
            <v>0</v>
          </cell>
        </row>
        <row r="951">
          <cell r="N951">
            <v>0</v>
          </cell>
        </row>
        <row r="952">
          <cell r="N952">
            <v>0</v>
          </cell>
        </row>
        <row r="953">
          <cell r="N953">
            <v>14345</v>
          </cell>
        </row>
        <row r="954">
          <cell r="N954">
            <v>5759</v>
          </cell>
        </row>
        <row r="956">
          <cell r="N956">
            <v>0</v>
          </cell>
        </row>
        <row r="957">
          <cell r="Q957"/>
          <cell r="U957"/>
          <cell r="V957"/>
        </row>
        <row r="958">
          <cell r="N958">
            <v>0</v>
          </cell>
        </row>
        <row r="959">
          <cell r="N959">
            <v>0</v>
          </cell>
        </row>
        <row r="960">
          <cell r="N960">
            <v>0</v>
          </cell>
        </row>
        <row r="961">
          <cell r="N961">
            <v>0</v>
          </cell>
        </row>
        <row r="962">
          <cell r="N962">
            <v>0</v>
          </cell>
        </row>
        <row r="963">
          <cell r="N963">
            <v>4998</v>
          </cell>
        </row>
        <row r="974">
          <cell r="N974">
            <v>24436</v>
          </cell>
        </row>
        <row r="975">
          <cell r="Q975"/>
          <cell r="U975"/>
          <cell r="V975"/>
        </row>
        <row r="976">
          <cell r="N976">
            <v>0</v>
          </cell>
        </row>
        <row r="977">
          <cell r="N977">
            <v>5419</v>
          </cell>
        </row>
        <row r="978">
          <cell r="N978">
            <v>0</v>
          </cell>
        </row>
        <row r="979">
          <cell r="N979">
            <v>0</v>
          </cell>
        </row>
        <row r="980">
          <cell r="N980">
            <v>0</v>
          </cell>
        </row>
        <row r="981">
          <cell r="N981">
            <v>36493</v>
          </cell>
        </row>
        <row r="983">
          <cell r="N983">
            <v>1524</v>
          </cell>
        </row>
        <row r="984">
          <cell r="Q984"/>
          <cell r="U984"/>
          <cell r="V984"/>
        </row>
        <row r="985">
          <cell r="N985">
            <v>0</v>
          </cell>
        </row>
        <row r="986">
          <cell r="N986">
            <v>0</v>
          </cell>
        </row>
        <row r="987">
          <cell r="N987">
            <v>0</v>
          </cell>
        </row>
        <row r="988">
          <cell r="N988">
            <v>0</v>
          </cell>
        </row>
        <row r="989">
          <cell r="N989">
            <v>500</v>
          </cell>
        </row>
        <row r="990">
          <cell r="N990">
            <v>10350</v>
          </cell>
        </row>
        <row r="992">
          <cell r="N992">
            <v>0</v>
          </cell>
        </row>
        <row r="993">
          <cell r="Q993"/>
          <cell r="U993"/>
          <cell r="V993"/>
        </row>
        <row r="994">
          <cell r="N994">
            <v>0</v>
          </cell>
        </row>
        <row r="995">
          <cell r="N995">
            <v>0</v>
          </cell>
        </row>
        <row r="996">
          <cell r="N996">
            <v>0</v>
          </cell>
        </row>
        <row r="997">
          <cell r="N997">
            <v>0</v>
          </cell>
        </row>
        <row r="998">
          <cell r="N998">
            <v>8900</v>
          </cell>
        </row>
        <row r="999">
          <cell r="N999">
            <v>17465</v>
          </cell>
        </row>
        <row r="1001">
          <cell r="N1001">
            <v>92341</v>
          </cell>
        </row>
        <row r="1002">
          <cell r="Q1002"/>
          <cell r="U1002"/>
          <cell r="V1002"/>
        </row>
        <row r="1003">
          <cell r="N1003">
            <v>0</v>
          </cell>
        </row>
        <row r="1004">
          <cell r="N1004">
            <v>12591</v>
          </cell>
        </row>
        <row r="1005">
          <cell r="N1005">
            <v>0</v>
          </cell>
        </row>
        <row r="1006">
          <cell r="N1006">
            <v>0</v>
          </cell>
        </row>
        <row r="1007">
          <cell r="N1007">
            <v>0</v>
          </cell>
        </row>
        <row r="1008">
          <cell r="N1008">
            <v>5</v>
          </cell>
        </row>
        <row r="1010">
          <cell r="N1010">
            <v>479</v>
          </cell>
        </row>
        <row r="1011">
          <cell r="Q1011"/>
          <cell r="U1011"/>
          <cell r="V1011"/>
        </row>
        <row r="1012">
          <cell r="N1012">
            <v>0</v>
          </cell>
        </row>
        <row r="1013">
          <cell r="N1013">
            <v>0</v>
          </cell>
        </row>
        <row r="1014">
          <cell r="N1014">
            <v>0</v>
          </cell>
        </row>
        <row r="1015">
          <cell r="N1015">
            <v>0</v>
          </cell>
        </row>
        <row r="1016">
          <cell r="N1016">
            <v>0</v>
          </cell>
        </row>
        <row r="1017">
          <cell r="N1017">
            <v>22172</v>
          </cell>
        </row>
        <row r="1019">
          <cell r="N1019">
            <v>810</v>
          </cell>
        </row>
        <row r="1020">
          <cell r="Q1020"/>
          <cell r="U1020"/>
          <cell r="V1020"/>
        </row>
        <row r="1021">
          <cell r="N1021">
            <v>0</v>
          </cell>
        </row>
        <row r="1022">
          <cell r="N1022">
            <v>0</v>
          </cell>
        </row>
        <row r="1023">
          <cell r="N1023">
            <v>18555</v>
          </cell>
        </row>
        <row r="1024">
          <cell r="N1024">
            <v>0</v>
          </cell>
        </row>
        <row r="1025">
          <cell r="N1025">
            <v>4400</v>
          </cell>
        </row>
        <row r="1026">
          <cell r="N1026">
            <v>74962</v>
          </cell>
        </row>
        <row r="1028">
          <cell r="N1028">
            <v>175</v>
          </cell>
        </row>
        <row r="1029">
          <cell r="Q1029"/>
          <cell r="U1029"/>
          <cell r="V1029"/>
        </row>
        <row r="1030">
          <cell r="N1030">
            <v>0</v>
          </cell>
        </row>
        <row r="1031">
          <cell r="N1031">
            <v>0</v>
          </cell>
        </row>
        <row r="1032">
          <cell r="N1032">
            <v>0</v>
          </cell>
        </row>
        <row r="1033">
          <cell r="N1033">
            <v>0</v>
          </cell>
        </row>
        <row r="1034">
          <cell r="N1034">
            <v>12661</v>
          </cell>
        </row>
        <row r="1035">
          <cell r="N1035">
            <v>5273</v>
          </cell>
        </row>
        <row r="1037">
          <cell r="N1037">
            <v>0</v>
          </cell>
        </row>
        <row r="1038">
          <cell r="Q1038"/>
          <cell r="U1038"/>
          <cell r="V1038"/>
        </row>
        <row r="1039">
          <cell r="N1039">
            <v>0</v>
          </cell>
        </row>
        <row r="1040">
          <cell r="N1040">
            <v>0</v>
          </cell>
        </row>
        <row r="1041">
          <cell r="N1041">
            <v>0</v>
          </cell>
        </row>
        <row r="1043">
          <cell r="N1043">
            <v>0</v>
          </cell>
        </row>
        <row r="1044">
          <cell r="N1044">
            <v>16098</v>
          </cell>
        </row>
        <row r="1055">
          <cell r="N1055">
            <v>15536</v>
          </cell>
        </row>
        <row r="1056">
          <cell r="Q1056"/>
          <cell r="U1056"/>
          <cell r="V1056"/>
        </row>
        <row r="1057">
          <cell r="N1057">
            <v>0</v>
          </cell>
        </row>
        <row r="1058">
          <cell r="N1058">
            <v>3586</v>
          </cell>
        </row>
        <row r="1059">
          <cell r="N1059">
            <v>0</v>
          </cell>
        </row>
        <row r="1060">
          <cell r="N1060">
            <v>0</v>
          </cell>
        </row>
        <row r="1061">
          <cell r="N1061">
            <v>0</v>
          </cell>
        </row>
        <row r="1062">
          <cell r="N1062">
            <v>8718</v>
          </cell>
        </row>
        <row r="1064">
          <cell r="N1064">
            <v>753.5</v>
          </cell>
        </row>
        <row r="1065">
          <cell r="Q1065"/>
          <cell r="U1065"/>
          <cell r="V1065"/>
        </row>
        <row r="1066">
          <cell r="N1066">
            <v>704.5</v>
          </cell>
        </row>
        <row r="1067">
          <cell r="N1067">
            <v>0</v>
          </cell>
        </row>
        <row r="1068">
          <cell r="N1068">
            <v>0</v>
          </cell>
        </row>
        <row r="1069">
          <cell r="N1069">
            <v>0</v>
          </cell>
        </row>
        <row r="1070">
          <cell r="N1070">
            <v>900</v>
          </cell>
        </row>
        <row r="1071">
          <cell r="N1071">
            <v>18790</v>
          </cell>
        </row>
        <row r="1073">
          <cell r="N1073">
            <v>724</v>
          </cell>
        </row>
        <row r="1074">
          <cell r="Q1074"/>
          <cell r="U1074"/>
          <cell r="V1074"/>
        </row>
        <row r="1075">
          <cell r="N1075">
            <v>0</v>
          </cell>
        </row>
        <row r="1076">
          <cell r="N1076">
            <v>0</v>
          </cell>
        </row>
        <row r="1077">
          <cell r="N1077">
            <v>0</v>
          </cell>
        </row>
        <row r="1078">
          <cell r="N1078">
            <v>0</v>
          </cell>
        </row>
        <row r="1079">
          <cell r="N1079">
            <v>9900</v>
          </cell>
        </row>
        <row r="1080">
          <cell r="N1080">
            <v>12727</v>
          </cell>
        </row>
        <row r="1082">
          <cell r="N1082">
            <v>131207</v>
          </cell>
        </row>
        <row r="1083">
          <cell r="Q1083"/>
          <cell r="U1083"/>
          <cell r="V1083"/>
        </row>
        <row r="1084">
          <cell r="N1084">
            <v>0</v>
          </cell>
        </row>
        <row r="1085">
          <cell r="N1085">
            <v>20411</v>
          </cell>
        </row>
        <row r="1086">
          <cell r="N1086">
            <v>0</v>
          </cell>
        </row>
        <row r="1087">
          <cell r="N1087">
            <v>0</v>
          </cell>
        </row>
        <row r="1088">
          <cell r="N1088">
            <v>0</v>
          </cell>
        </row>
        <row r="1089">
          <cell r="N1089">
            <v>125</v>
          </cell>
        </row>
        <row r="1091">
          <cell r="N1091">
            <v>393</v>
          </cell>
        </row>
        <row r="1092">
          <cell r="Q1092"/>
          <cell r="U1092"/>
          <cell r="V1092"/>
        </row>
        <row r="1093">
          <cell r="N1093">
            <v>0</v>
          </cell>
        </row>
        <row r="1094">
          <cell r="N1094">
            <v>0</v>
          </cell>
        </row>
        <row r="1095">
          <cell r="N1095">
            <v>0</v>
          </cell>
        </row>
        <row r="1096">
          <cell r="N1096">
            <v>0</v>
          </cell>
        </row>
        <row r="1097">
          <cell r="N1097">
            <v>0</v>
          </cell>
        </row>
        <row r="1098">
          <cell r="N1098">
            <v>28420</v>
          </cell>
        </row>
        <row r="1100">
          <cell r="N1100">
            <v>420</v>
          </cell>
        </row>
        <row r="1101">
          <cell r="Q1101"/>
          <cell r="U1101"/>
          <cell r="V1101"/>
        </row>
        <row r="1102">
          <cell r="N1102">
            <v>0</v>
          </cell>
        </row>
        <row r="1103">
          <cell r="N1103">
            <v>0</v>
          </cell>
        </row>
        <row r="1104">
          <cell r="N1104">
            <v>35495</v>
          </cell>
        </row>
        <row r="1105">
          <cell r="N1105">
            <v>0</v>
          </cell>
        </row>
        <row r="1106">
          <cell r="N1106">
            <v>3000</v>
          </cell>
        </row>
        <row r="1107">
          <cell r="N1107">
            <v>69833</v>
          </cell>
        </row>
        <row r="1109">
          <cell r="N1109">
            <v>147</v>
          </cell>
        </row>
        <row r="1110">
          <cell r="Q1110"/>
          <cell r="U1110"/>
          <cell r="V1110"/>
        </row>
        <row r="1111">
          <cell r="N1111">
            <v>0</v>
          </cell>
        </row>
        <row r="1112">
          <cell r="N1112">
            <v>0</v>
          </cell>
        </row>
        <row r="1113">
          <cell r="N1113">
            <v>0</v>
          </cell>
        </row>
        <row r="1114">
          <cell r="N1114">
            <v>0</v>
          </cell>
        </row>
        <row r="1115">
          <cell r="N1115">
            <v>12800</v>
          </cell>
        </row>
        <row r="1116">
          <cell r="N1116">
            <v>4754</v>
          </cell>
        </row>
        <row r="1118">
          <cell r="N1118">
            <v>0</v>
          </cell>
        </row>
        <row r="1119">
          <cell r="Q1119"/>
          <cell r="U1119"/>
          <cell r="V1119"/>
        </row>
        <row r="1120">
          <cell r="N1120">
            <v>0</v>
          </cell>
        </row>
        <row r="1121">
          <cell r="N1121">
            <v>0</v>
          </cell>
        </row>
        <row r="1122">
          <cell r="N1122">
            <v>0</v>
          </cell>
        </row>
        <row r="1123">
          <cell r="N1123">
            <v>0</v>
          </cell>
        </row>
        <row r="1124">
          <cell r="N1124">
            <v>0</v>
          </cell>
        </row>
        <row r="1125">
          <cell r="N1125">
            <v>12331</v>
          </cell>
        </row>
        <row r="1136">
          <cell r="N1136">
            <v>5048</v>
          </cell>
        </row>
        <row r="1137">
          <cell r="Q1137"/>
          <cell r="U1137"/>
          <cell r="V1137"/>
        </row>
        <row r="1138">
          <cell r="N1138">
            <v>0</v>
          </cell>
        </row>
        <row r="1139">
          <cell r="N1139">
            <v>1143</v>
          </cell>
        </row>
        <row r="1140">
          <cell r="N1140">
            <v>0</v>
          </cell>
        </row>
        <row r="1141">
          <cell r="N1141">
            <v>0</v>
          </cell>
        </row>
        <row r="1142">
          <cell r="N1142">
            <v>0</v>
          </cell>
        </row>
        <row r="1143">
          <cell r="N1143">
            <v>5649</v>
          </cell>
        </row>
        <row r="1145">
          <cell r="N1145">
            <v>200</v>
          </cell>
        </row>
        <row r="1146">
          <cell r="Q1146"/>
          <cell r="U1146"/>
          <cell r="V1146"/>
        </row>
        <row r="1147">
          <cell r="N1147">
            <v>0</v>
          </cell>
        </row>
        <row r="1148">
          <cell r="N1148">
            <v>0</v>
          </cell>
        </row>
        <row r="1149">
          <cell r="N1149">
            <v>0</v>
          </cell>
        </row>
        <row r="1150">
          <cell r="N1150">
            <v>0</v>
          </cell>
        </row>
        <row r="1151">
          <cell r="N1151">
            <v>2000</v>
          </cell>
        </row>
        <row r="1152">
          <cell r="N1152">
            <v>6164</v>
          </cell>
        </row>
        <row r="1154">
          <cell r="N1154">
            <v>368</v>
          </cell>
        </row>
        <row r="1155">
          <cell r="Q1155"/>
          <cell r="U1155"/>
          <cell r="V1155"/>
        </row>
        <row r="1156">
          <cell r="N1156">
            <v>0</v>
          </cell>
        </row>
        <row r="1157">
          <cell r="N1157">
            <v>0</v>
          </cell>
        </row>
        <row r="1158">
          <cell r="N1158">
            <v>0</v>
          </cell>
        </row>
        <row r="1159">
          <cell r="N1159">
            <v>0</v>
          </cell>
        </row>
        <row r="1160">
          <cell r="N1160">
            <v>6600</v>
          </cell>
        </row>
        <row r="1161">
          <cell r="N1161">
            <v>11874</v>
          </cell>
        </row>
        <row r="1163">
          <cell r="N1163">
            <v>145764</v>
          </cell>
        </row>
        <row r="1164">
          <cell r="Q1164"/>
          <cell r="U1164"/>
          <cell r="V1164"/>
        </row>
        <row r="1165">
          <cell r="N1165">
            <v>0</v>
          </cell>
        </row>
        <row r="1166">
          <cell r="N1166">
            <v>20542</v>
          </cell>
        </row>
        <row r="1167">
          <cell r="N1167">
            <v>0</v>
          </cell>
        </row>
        <row r="1168">
          <cell r="N1168">
            <v>0</v>
          </cell>
        </row>
        <row r="1169">
          <cell r="N1169">
            <v>0</v>
          </cell>
        </row>
        <row r="1170">
          <cell r="N1170">
            <v>102</v>
          </cell>
        </row>
        <row r="1172">
          <cell r="N1172">
            <v>938</v>
          </cell>
        </row>
        <row r="1173">
          <cell r="Q1173"/>
          <cell r="U1173"/>
          <cell r="V1173"/>
        </row>
        <row r="1174">
          <cell r="N1174">
            <v>0</v>
          </cell>
        </row>
        <row r="1175">
          <cell r="N1175">
            <v>0</v>
          </cell>
        </row>
        <row r="1176">
          <cell r="N1176">
            <v>0</v>
          </cell>
        </row>
        <row r="1177">
          <cell r="N1177">
            <v>0</v>
          </cell>
        </row>
        <row r="1178">
          <cell r="N1178">
            <v>0</v>
          </cell>
        </row>
        <row r="1179">
          <cell r="N1179">
            <v>30971</v>
          </cell>
        </row>
        <row r="1181">
          <cell r="N1181">
            <v>545</v>
          </cell>
        </row>
        <row r="1182">
          <cell r="Q1182"/>
          <cell r="U1182"/>
          <cell r="V1182"/>
        </row>
        <row r="1183">
          <cell r="N1183">
            <v>0</v>
          </cell>
        </row>
        <row r="1184">
          <cell r="N1184">
            <v>0</v>
          </cell>
        </row>
        <row r="1185">
          <cell r="N1185">
            <v>30388.166666666668</v>
          </cell>
        </row>
        <row r="1186">
          <cell r="N1186">
            <v>0</v>
          </cell>
        </row>
        <row r="1187">
          <cell r="N1187">
            <v>1300</v>
          </cell>
        </row>
        <row r="1188">
          <cell r="N1188">
            <v>73006</v>
          </cell>
        </row>
        <row r="1190">
          <cell r="N1190">
            <v>9</v>
          </cell>
        </row>
        <row r="1191">
          <cell r="Q1191"/>
          <cell r="U1191"/>
          <cell r="V1191"/>
        </row>
        <row r="1192">
          <cell r="N1192">
            <v>0</v>
          </cell>
        </row>
        <row r="1193">
          <cell r="N1193">
            <v>0</v>
          </cell>
        </row>
        <row r="1194">
          <cell r="N1194">
            <v>0</v>
          </cell>
        </row>
        <row r="1195">
          <cell r="N1195">
            <v>0</v>
          </cell>
        </row>
        <row r="1196">
          <cell r="N1196">
            <v>11800</v>
          </cell>
        </row>
        <row r="1197">
          <cell r="N1197">
            <v>3297</v>
          </cell>
        </row>
        <row r="1199">
          <cell r="N1199">
            <v>0</v>
          </cell>
        </row>
        <row r="1200">
          <cell r="Q1200"/>
          <cell r="U1200"/>
          <cell r="V1200"/>
        </row>
        <row r="1201">
          <cell r="N1201">
            <v>0</v>
          </cell>
        </row>
        <row r="1202">
          <cell r="N1202">
            <v>0</v>
          </cell>
        </row>
        <row r="1203">
          <cell r="N1203">
            <v>0</v>
          </cell>
        </row>
        <row r="1204">
          <cell r="N1204">
            <v>0</v>
          </cell>
        </row>
        <row r="1205">
          <cell r="N1205">
            <v>0</v>
          </cell>
        </row>
        <row r="1206">
          <cell r="N1206">
            <v>13215</v>
          </cell>
        </row>
        <row r="1217">
          <cell r="N1217">
            <v>28027</v>
          </cell>
        </row>
        <row r="1218">
          <cell r="Q1218"/>
          <cell r="U1218"/>
          <cell r="V1218"/>
        </row>
        <row r="1219">
          <cell r="N1219">
            <v>0</v>
          </cell>
        </row>
        <row r="1220">
          <cell r="N1220">
            <v>6488</v>
          </cell>
        </row>
        <row r="1221">
          <cell r="N1221">
            <v>0</v>
          </cell>
        </row>
        <row r="1222">
          <cell r="N1222">
            <v>0</v>
          </cell>
        </row>
        <row r="1223">
          <cell r="N1223">
            <v>0</v>
          </cell>
        </row>
        <row r="1224">
          <cell r="N1224">
            <v>27659</v>
          </cell>
        </row>
        <row r="1226">
          <cell r="N1226">
            <v>1131</v>
          </cell>
        </row>
        <row r="1227">
          <cell r="Q1227"/>
          <cell r="U1227"/>
          <cell r="V1227"/>
        </row>
        <row r="1228">
          <cell r="N1228">
            <v>12993</v>
          </cell>
        </row>
        <row r="1229">
          <cell r="N1229">
            <v>0</v>
          </cell>
        </row>
        <row r="1230">
          <cell r="N1230">
            <v>1338</v>
          </cell>
        </row>
        <row r="1231">
          <cell r="N1231">
            <v>0</v>
          </cell>
        </row>
        <row r="1232">
          <cell r="N1232">
            <v>1900</v>
          </cell>
        </row>
        <row r="1233">
          <cell r="N1233">
            <v>21776</v>
          </cell>
        </row>
        <row r="1235">
          <cell r="N1235">
            <v>441</v>
          </cell>
        </row>
        <row r="1236">
          <cell r="Q1236"/>
          <cell r="U1236"/>
          <cell r="V1236"/>
        </row>
        <row r="1237">
          <cell r="N1237">
            <v>0</v>
          </cell>
        </row>
        <row r="1238">
          <cell r="N1238">
            <v>0</v>
          </cell>
        </row>
        <row r="1239">
          <cell r="N1239">
            <v>0</v>
          </cell>
        </row>
        <row r="1240">
          <cell r="N1240">
            <v>0</v>
          </cell>
        </row>
        <row r="1241">
          <cell r="N1241">
            <v>11600</v>
          </cell>
        </row>
        <row r="1242">
          <cell r="N1242">
            <v>16351</v>
          </cell>
        </row>
        <row r="1244">
          <cell r="N1244">
            <v>95055</v>
          </cell>
        </row>
        <row r="1245">
          <cell r="Q1245"/>
          <cell r="U1245"/>
          <cell r="V1245"/>
        </row>
        <row r="1246">
          <cell r="N1246">
            <v>0</v>
          </cell>
        </row>
        <row r="1247">
          <cell r="N1247">
            <v>11874</v>
          </cell>
        </row>
        <row r="1248">
          <cell r="N1248">
            <v>0</v>
          </cell>
        </row>
        <row r="1249">
          <cell r="N1249">
            <v>0</v>
          </cell>
        </row>
        <row r="1250">
          <cell r="N1250">
            <v>0</v>
          </cell>
        </row>
        <row r="1251">
          <cell r="N1251">
            <v>2</v>
          </cell>
        </row>
        <row r="1253">
          <cell r="N1253">
            <v>694</v>
          </cell>
        </row>
        <row r="1254">
          <cell r="Q1254"/>
          <cell r="U1254"/>
          <cell r="V1254"/>
        </row>
        <row r="1255">
          <cell r="N1255">
            <v>0</v>
          </cell>
        </row>
        <row r="1256">
          <cell r="N1256">
            <v>0</v>
          </cell>
        </row>
        <row r="1257">
          <cell r="N1257">
            <v>0</v>
          </cell>
        </row>
        <row r="1258">
          <cell r="N1258">
            <v>0</v>
          </cell>
        </row>
        <row r="1259">
          <cell r="N1259">
            <v>0</v>
          </cell>
        </row>
        <row r="1260">
          <cell r="N1260">
            <v>20332</v>
          </cell>
        </row>
        <row r="1262">
          <cell r="N1262">
            <v>293</v>
          </cell>
        </row>
        <row r="1263">
          <cell r="Q1263"/>
          <cell r="U1263"/>
          <cell r="V1263"/>
        </row>
        <row r="1264">
          <cell r="N1264">
            <v>0</v>
          </cell>
        </row>
        <row r="1265">
          <cell r="N1265">
            <v>0</v>
          </cell>
        </row>
        <row r="1266">
          <cell r="N1266">
            <v>18995</v>
          </cell>
        </row>
        <row r="1267">
          <cell r="N1267">
            <v>0</v>
          </cell>
        </row>
        <row r="1268">
          <cell r="N1268">
            <v>4000</v>
          </cell>
        </row>
        <row r="1269">
          <cell r="N1269">
            <v>50289</v>
          </cell>
        </row>
        <row r="1271">
          <cell r="N1271">
            <v>0</v>
          </cell>
        </row>
        <row r="1272">
          <cell r="Q1272"/>
          <cell r="U1272"/>
          <cell r="V1272"/>
        </row>
        <row r="1273">
          <cell r="N1273">
            <v>0</v>
          </cell>
        </row>
        <row r="1274">
          <cell r="N1274">
            <v>0</v>
          </cell>
        </row>
        <row r="1275">
          <cell r="N1275">
            <v>0</v>
          </cell>
        </row>
        <row r="1276">
          <cell r="N1276">
            <v>0</v>
          </cell>
        </row>
        <row r="1277">
          <cell r="N1277">
            <v>13400</v>
          </cell>
        </row>
        <row r="1278">
          <cell r="N1278">
            <v>4050</v>
          </cell>
        </row>
        <row r="1280">
          <cell r="N1280">
            <v>0</v>
          </cell>
        </row>
        <row r="1281">
          <cell r="Q1281"/>
          <cell r="U1281"/>
          <cell r="V1281"/>
        </row>
        <row r="1282">
          <cell r="N1282">
            <v>0</v>
          </cell>
        </row>
        <row r="1283">
          <cell r="N1283">
            <v>0</v>
          </cell>
        </row>
        <row r="1284">
          <cell r="N1284">
            <v>0</v>
          </cell>
        </row>
        <row r="1285">
          <cell r="N1285">
            <v>0</v>
          </cell>
        </row>
        <row r="1286">
          <cell r="N1286">
            <v>0</v>
          </cell>
        </row>
        <row r="1287">
          <cell r="N1287">
            <v>8981</v>
          </cell>
        </row>
        <row r="1298">
          <cell r="N1298">
            <v>3072</v>
          </cell>
        </row>
        <row r="1299">
          <cell r="Q1299"/>
          <cell r="U1299"/>
          <cell r="V1299"/>
        </row>
        <row r="1300">
          <cell r="N1300">
            <v>0</v>
          </cell>
        </row>
        <row r="1301">
          <cell r="N1301">
            <v>702</v>
          </cell>
        </row>
        <row r="1302">
          <cell r="N1302">
            <v>0</v>
          </cell>
        </row>
        <row r="1303">
          <cell r="N1303">
            <v>0</v>
          </cell>
        </row>
        <row r="1304">
          <cell r="N1304">
            <v>0</v>
          </cell>
        </row>
        <row r="1305">
          <cell r="N1305">
            <v>4031</v>
          </cell>
        </row>
        <row r="1307">
          <cell r="N1307">
            <v>10977</v>
          </cell>
        </row>
        <row r="1308">
          <cell r="Q1308"/>
          <cell r="U1308"/>
          <cell r="V1308"/>
        </row>
        <row r="1309">
          <cell r="N1309">
            <v>51256</v>
          </cell>
        </row>
        <row r="1310">
          <cell r="R1310">
            <v>209708</v>
          </cell>
          <cell r="T1310">
            <v>1390313</v>
          </cell>
        </row>
        <row r="1311">
          <cell r="N1311">
            <v>300131</v>
          </cell>
        </row>
        <row r="1312">
          <cell r="N1312">
            <v>0</v>
          </cell>
        </row>
        <row r="1313">
          <cell r="N1313">
            <v>8726</v>
          </cell>
        </row>
        <row r="1314">
          <cell r="N1314">
            <v>502981</v>
          </cell>
        </row>
        <row r="1316">
          <cell r="N1316">
            <v>448</v>
          </cell>
        </row>
        <row r="1317">
          <cell r="Q1317"/>
          <cell r="U1317"/>
          <cell r="V1317"/>
        </row>
        <row r="1318">
          <cell r="N1318">
            <v>0</v>
          </cell>
        </row>
        <row r="1319">
          <cell r="N1319">
            <v>0</v>
          </cell>
        </row>
        <row r="1320">
          <cell r="N1320">
            <v>0</v>
          </cell>
        </row>
        <row r="1321">
          <cell r="N1321">
            <v>0</v>
          </cell>
        </row>
        <row r="1322">
          <cell r="N1322">
            <v>8649</v>
          </cell>
        </row>
        <row r="1323">
          <cell r="N1323">
            <v>10209</v>
          </cell>
        </row>
        <row r="1325">
          <cell r="N1325">
            <v>87440</v>
          </cell>
        </row>
        <row r="1326">
          <cell r="Q1326"/>
          <cell r="U1326"/>
          <cell r="V1326"/>
        </row>
        <row r="1327">
          <cell r="N1327">
            <v>0</v>
          </cell>
        </row>
        <row r="1328">
          <cell r="N1328">
            <v>7962</v>
          </cell>
        </row>
        <row r="1329">
          <cell r="N1329">
            <v>0</v>
          </cell>
        </row>
        <row r="1330">
          <cell r="N1330">
            <v>0</v>
          </cell>
        </row>
        <row r="1331">
          <cell r="N1331">
            <v>0</v>
          </cell>
        </row>
        <row r="1332">
          <cell r="N1332">
            <v>211</v>
          </cell>
        </row>
        <row r="1334">
          <cell r="N1334">
            <v>218</v>
          </cell>
        </row>
        <row r="1335">
          <cell r="Q1335"/>
          <cell r="U1335"/>
          <cell r="V1335"/>
        </row>
        <row r="1336">
          <cell r="N1336">
            <v>0</v>
          </cell>
        </row>
        <row r="1337">
          <cell r="N1337">
            <v>0</v>
          </cell>
        </row>
        <row r="1338">
          <cell r="N1338">
            <v>0</v>
          </cell>
        </row>
        <row r="1339">
          <cell r="N1339">
            <v>0</v>
          </cell>
        </row>
        <row r="1340">
          <cell r="N1340">
            <v>1394</v>
          </cell>
        </row>
        <row r="1341">
          <cell r="N1341">
            <v>24056</v>
          </cell>
        </row>
        <row r="1343">
          <cell r="N1343">
            <v>589</v>
          </cell>
        </row>
        <row r="1344">
          <cell r="Q1344"/>
          <cell r="U1344"/>
          <cell r="V1344"/>
        </row>
        <row r="1345">
          <cell r="N1345">
            <v>0</v>
          </cell>
        </row>
        <row r="1346">
          <cell r="N1346">
            <v>0</v>
          </cell>
        </row>
        <row r="1347">
          <cell r="N1347">
            <v>15387</v>
          </cell>
        </row>
        <row r="1348">
          <cell r="N1348">
            <v>0</v>
          </cell>
        </row>
        <row r="1349">
          <cell r="N1349">
            <v>4707</v>
          </cell>
        </row>
        <row r="1350">
          <cell r="N1350">
            <v>52902</v>
          </cell>
        </row>
        <row r="1352">
          <cell r="N1352">
            <v>0</v>
          </cell>
        </row>
        <row r="1353">
          <cell r="Q1353"/>
          <cell r="U1353"/>
          <cell r="V1353"/>
        </row>
        <row r="1354">
          <cell r="N1354">
            <v>0</v>
          </cell>
        </row>
        <row r="1355">
          <cell r="N1355">
            <v>0</v>
          </cell>
        </row>
        <row r="1356">
          <cell r="N1356">
            <v>0</v>
          </cell>
        </row>
        <row r="1357">
          <cell r="N1357">
            <v>0</v>
          </cell>
        </row>
        <row r="1358">
          <cell r="N1358">
            <v>15122</v>
          </cell>
        </row>
        <row r="1359">
          <cell r="N1359">
            <v>3588</v>
          </cell>
        </row>
        <row r="1361">
          <cell r="N1361">
            <v>0</v>
          </cell>
        </row>
        <row r="1362">
          <cell r="Q1362"/>
          <cell r="U1362"/>
          <cell r="V1362"/>
        </row>
        <row r="1363">
          <cell r="N1363">
            <v>0</v>
          </cell>
        </row>
        <row r="1364">
          <cell r="N1364">
            <v>0</v>
          </cell>
        </row>
        <row r="1365">
          <cell r="N1365">
            <v>0</v>
          </cell>
        </row>
        <row r="1366">
          <cell r="N1366">
            <v>0</v>
          </cell>
        </row>
        <row r="1367">
          <cell r="N1367">
            <v>0</v>
          </cell>
        </row>
        <row r="1368">
          <cell r="N1368">
            <v>832</v>
          </cell>
        </row>
        <row r="1379">
          <cell r="N1379">
            <v>11253</v>
          </cell>
        </row>
        <row r="1380">
          <cell r="Q1380"/>
          <cell r="U1380"/>
          <cell r="V1380"/>
        </row>
        <row r="1381">
          <cell r="N1381">
            <v>0</v>
          </cell>
        </row>
        <row r="1382">
          <cell r="N1382">
            <v>2574</v>
          </cell>
        </row>
        <row r="1383">
          <cell r="N1383">
            <v>0</v>
          </cell>
        </row>
        <row r="1384">
          <cell r="N1384">
            <v>0</v>
          </cell>
        </row>
        <row r="1385">
          <cell r="N1385">
            <v>0</v>
          </cell>
        </row>
        <row r="1386">
          <cell r="N1386">
            <v>4566</v>
          </cell>
        </row>
        <row r="1388">
          <cell r="N1388">
            <v>2732</v>
          </cell>
        </row>
        <row r="1389">
          <cell r="Q1389"/>
          <cell r="U1389"/>
          <cell r="V1389"/>
        </row>
        <row r="1390">
          <cell r="N1390">
            <v>0</v>
          </cell>
        </row>
        <row r="1391">
          <cell r="N1391">
            <v>0</v>
          </cell>
        </row>
        <row r="1392">
          <cell r="N1392">
            <v>3321</v>
          </cell>
        </row>
        <row r="1393">
          <cell r="N1393">
            <v>0</v>
          </cell>
        </row>
        <row r="1394">
          <cell r="N1394">
            <v>8037</v>
          </cell>
        </row>
        <row r="1395">
          <cell r="N1395">
            <v>23252</v>
          </cell>
        </row>
        <row r="1397">
          <cell r="N1397">
            <v>1717</v>
          </cell>
        </row>
        <row r="1398">
          <cell r="Q1398"/>
          <cell r="U1398"/>
          <cell r="V1398"/>
        </row>
        <row r="1399">
          <cell r="N1399">
            <v>0</v>
          </cell>
        </row>
        <row r="1400">
          <cell r="N1400">
            <v>0</v>
          </cell>
        </row>
        <row r="1401">
          <cell r="N1401">
            <v>0</v>
          </cell>
        </row>
        <row r="1402">
          <cell r="N1402">
            <v>0</v>
          </cell>
        </row>
        <row r="1403">
          <cell r="N1403">
            <v>9237</v>
          </cell>
        </row>
        <row r="1404">
          <cell r="N1404">
            <v>10676</v>
          </cell>
        </row>
        <row r="1406">
          <cell r="N1406">
            <v>105817</v>
          </cell>
        </row>
        <row r="1407">
          <cell r="Q1407"/>
          <cell r="U1407"/>
          <cell r="V1407"/>
        </row>
        <row r="1408">
          <cell r="N1408">
            <v>0</v>
          </cell>
        </row>
        <row r="1409">
          <cell r="N1409">
            <v>19424</v>
          </cell>
        </row>
        <row r="1410">
          <cell r="N1410">
            <v>0</v>
          </cell>
        </row>
        <row r="1411">
          <cell r="N1411">
            <v>0</v>
          </cell>
        </row>
        <row r="1412">
          <cell r="N1412">
            <v>0</v>
          </cell>
        </row>
        <row r="1413">
          <cell r="N1413">
            <v>14</v>
          </cell>
        </row>
        <row r="1415">
          <cell r="N1415">
            <v>4695</v>
          </cell>
        </row>
        <row r="1416">
          <cell r="Q1416"/>
          <cell r="U1416"/>
          <cell r="V1416"/>
        </row>
        <row r="1417">
          <cell r="N1417">
            <v>0</v>
          </cell>
        </row>
        <row r="1418">
          <cell r="N1418">
            <v>0</v>
          </cell>
        </row>
        <row r="1419">
          <cell r="N1419">
            <v>0</v>
          </cell>
        </row>
        <row r="1420">
          <cell r="N1420">
            <v>0</v>
          </cell>
        </row>
        <row r="1421">
          <cell r="N1421">
            <v>4587</v>
          </cell>
        </row>
        <row r="1422">
          <cell r="N1422">
            <v>28215</v>
          </cell>
        </row>
        <row r="1424">
          <cell r="N1424">
            <v>1139</v>
          </cell>
        </row>
        <row r="1425">
          <cell r="Q1425"/>
          <cell r="U1425"/>
          <cell r="V1425"/>
        </row>
        <row r="1426">
          <cell r="N1426">
            <v>0</v>
          </cell>
        </row>
        <row r="1427">
          <cell r="N1427">
            <v>0</v>
          </cell>
        </row>
        <row r="1428">
          <cell r="N1428">
            <v>50306</v>
          </cell>
        </row>
        <row r="1429">
          <cell r="N1429">
            <v>0</v>
          </cell>
        </row>
        <row r="1430">
          <cell r="N1430">
            <v>4365</v>
          </cell>
        </row>
        <row r="1431">
          <cell r="N1431">
            <v>45355</v>
          </cell>
        </row>
        <row r="1433">
          <cell r="N1433">
            <v>498</v>
          </cell>
        </row>
        <row r="1434">
          <cell r="Q1434"/>
          <cell r="U1434"/>
          <cell r="V1434"/>
        </row>
        <row r="1435">
          <cell r="N1435">
            <v>0</v>
          </cell>
        </row>
        <row r="1436">
          <cell r="N1436">
            <v>0</v>
          </cell>
        </row>
        <row r="1437">
          <cell r="N1437">
            <v>0</v>
          </cell>
        </row>
        <row r="1438">
          <cell r="N1438">
            <v>0</v>
          </cell>
        </row>
        <row r="1439">
          <cell r="N1439">
            <v>17674</v>
          </cell>
        </row>
        <row r="1440">
          <cell r="N1440">
            <v>3933</v>
          </cell>
        </row>
        <row r="1442">
          <cell r="N1442">
            <v>0</v>
          </cell>
        </row>
        <row r="1443">
          <cell r="Q1443"/>
          <cell r="U1443"/>
          <cell r="V1443"/>
        </row>
        <row r="1444">
          <cell r="N1444">
            <v>0</v>
          </cell>
        </row>
        <row r="1445">
          <cell r="N1445">
            <v>0</v>
          </cell>
        </row>
        <row r="1446">
          <cell r="N1446">
            <v>0</v>
          </cell>
        </row>
        <row r="1447">
          <cell r="N1447">
            <v>0</v>
          </cell>
        </row>
        <row r="1448">
          <cell r="N1448">
            <v>0</v>
          </cell>
        </row>
        <row r="1449">
          <cell r="N1449">
            <v>3183</v>
          </cell>
        </row>
        <row r="1460">
          <cell r="N1460">
            <v>639</v>
          </cell>
        </row>
        <row r="1461">
          <cell r="Q1461"/>
          <cell r="U1461"/>
          <cell r="V1461"/>
        </row>
        <row r="1462">
          <cell r="N1462">
            <v>0</v>
          </cell>
        </row>
        <row r="1463">
          <cell r="N1463">
            <v>148</v>
          </cell>
        </row>
        <row r="1464">
          <cell r="N1464">
            <v>0</v>
          </cell>
        </row>
        <row r="1465">
          <cell r="N1465">
            <v>0</v>
          </cell>
        </row>
        <row r="1466">
          <cell r="N1466">
            <v>0</v>
          </cell>
        </row>
        <row r="1467">
          <cell r="N1467">
            <v>4047</v>
          </cell>
        </row>
        <row r="1469">
          <cell r="N1469">
            <v>11301</v>
          </cell>
        </row>
        <row r="1470">
          <cell r="Q1470">
            <v>40846</v>
          </cell>
          <cell r="U1470"/>
          <cell r="V1470"/>
        </row>
        <row r="1471">
          <cell r="N1471">
            <v>14025</v>
          </cell>
        </row>
        <row r="1472">
          <cell r="N1472">
            <v>0</v>
          </cell>
        </row>
        <row r="1473">
          <cell r="N1473">
            <v>233683</v>
          </cell>
        </row>
        <row r="1474">
          <cell r="N1474">
            <v>0</v>
          </cell>
        </row>
        <row r="1475">
          <cell r="N1475">
            <v>2240</v>
          </cell>
        </row>
        <row r="1476">
          <cell r="N1476">
            <v>226906</v>
          </cell>
        </row>
        <row r="1478">
          <cell r="N1478">
            <v>30</v>
          </cell>
        </row>
        <row r="1479">
          <cell r="Q1479"/>
          <cell r="U1479"/>
          <cell r="V1479"/>
        </row>
        <row r="1480">
          <cell r="N1480">
            <v>0</v>
          </cell>
        </row>
        <row r="1481">
          <cell r="N1481">
            <v>0</v>
          </cell>
        </row>
        <row r="1482">
          <cell r="N1482">
            <v>0</v>
          </cell>
        </row>
        <row r="1483">
          <cell r="N1483">
            <v>0</v>
          </cell>
        </row>
        <row r="1484">
          <cell r="N1484">
            <v>6198</v>
          </cell>
        </row>
        <row r="1485">
          <cell r="N1485">
            <v>4860</v>
          </cell>
        </row>
        <row r="1487">
          <cell r="N1487">
            <v>42686</v>
          </cell>
        </row>
        <row r="1488">
          <cell r="Q1488"/>
          <cell r="U1488"/>
          <cell r="V1488"/>
        </row>
        <row r="1489">
          <cell r="N1489">
            <v>0</v>
          </cell>
        </row>
        <row r="1490">
          <cell r="N1490">
            <v>5531</v>
          </cell>
        </row>
        <row r="1491">
          <cell r="N1491">
            <v>0</v>
          </cell>
        </row>
        <row r="1492">
          <cell r="N1492">
            <v>0</v>
          </cell>
        </row>
        <row r="1493">
          <cell r="N1493">
            <v>0</v>
          </cell>
        </row>
        <row r="1494">
          <cell r="N1494">
            <v>4</v>
          </cell>
        </row>
        <row r="1496">
          <cell r="N1496">
            <v>968</v>
          </cell>
        </row>
        <row r="1497">
          <cell r="Q1497"/>
          <cell r="U1497"/>
          <cell r="V1497"/>
        </row>
        <row r="1498">
          <cell r="N1498">
            <v>0</v>
          </cell>
        </row>
        <row r="1499">
          <cell r="N1499">
            <v>0</v>
          </cell>
        </row>
        <row r="1500">
          <cell r="N1500">
            <v>0</v>
          </cell>
        </row>
        <row r="1501">
          <cell r="N1501">
            <v>0</v>
          </cell>
        </row>
        <row r="1502">
          <cell r="N1502">
            <v>3169</v>
          </cell>
        </row>
        <row r="1503">
          <cell r="N1503">
            <v>7306</v>
          </cell>
        </row>
        <row r="1505">
          <cell r="N1505">
            <v>204</v>
          </cell>
        </row>
        <row r="1506">
          <cell r="Q1506"/>
          <cell r="U1506"/>
          <cell r="V1506"/>
        </row>
        <row r="1507">
          <cell r="N1507">
            <v>0</v>
          </cell>
        </row>
        <row r="1508">
          <cell r="N1508">
            <v>0</v>
          </cell>
        </row>
        <row r="1509">
          <cell r="N1509">
            <v>9990</v>
          </cell>
        </row>
        <row r="1510">
          <cell r="N1510">
            <v>0</v>
          </cell>
        </row>
        <row r="1511">
          <cell r="N1511">
            <v>15008</v>
          </cell>
        </row>
        <row r="1512">
          <cell r="N1512">
            <v>16602</v>
          </cell>
        </row>
        <row r="1514">
          <cell r="N1514">
            <v>0</v>
          </cell>
        </row>
        <row r="1515">
          <cell r="Q1515"/>
          <cell r="U1515"/>
          <cell r="V1515"/>
        </row>
        <row r="1516">
          <cell r="N1516">
            <v>0</v>
          </cell>
        </row>
        <row r="1517">
          <cell r="N1517">
            <v>0</v>
          </cell>
        </row>
        <row r="1518">
          <cell r="N1518">
            <v>0</v>
          </cell>
        </row>
        <row r="1519">
          <cell r="N1519">
            <v>0</v>
          </cell>
        </row>
        <row r="1520">
          <cell r="N1520">
            <v>19308</v>
          </cell>
        </row>
        <row r="1521">
          <cell r="N1521">
            <v>2956</v>
          </cell>
        </row>
        <row r="1523">
          <cell r="N1523">
            <v>0</v>
          </cell>
        </row>
        <row r="1524">
          <cell r="Q1524"/>
          <cell r="U1524"/>
          <cell r="V1524"/>
        </row>
        <row r="1525">
          <cell r="N1525">
            <v>0</v>
          </cell>
        </row>
        <row r="1526">
          <cell r="N1526">
            <v>0</v>
          </cell>
        </row>
        <row r="1527">
          <cell r="N1527">
            <v>0</v>
          </cell>
        </row>
        <row r="1528">
          <cell r="N1528">
            <v>0</v>
          </cell>
        </row>
        <row r="1529">
          <cell r="N1529">
            <v>0</v>
          </cell>
        </row>
        <row r="1530">
          <cell r="N1530">
            <v>1883</v>
          </cell>
        </row>
        <row r="1541">
          <cell r="N1541">
            <v>5707</v>
          </cell>
        </row>
        <row r="1542">
          <cell r="Q1542"/>
          <cell r="U1542"/>
          <cell r="V1542"/>
        </row>
        <row r="1543">
          <cell r="N1543">
            <v>0</v>
          </cell>
        </row>
        <row r="1544">
          <cell r="N1544">
            <v>1325</v>
          </cell>
        </row>
        <row r="1545">
          <cell r="N1545">
            <v>0</v>
          </cell>
        </row>
        <row r="1546">
          <cell r="N1546">
            <v>0</v>
          </cell>
        </row>
        <row r="1547">
          <cell r="N1547">
            <v>0</v>
          </cell>
        </row>
        <row r="1548">
          <cell r="N1548">
            <v>4263</v>
          </cell>
        </row>
        <row r="1550">
          <cell r="N1550">
            <v>1182</v>
          </cell>
        </row>
        <row r="1551">
          <cell r="Q1551"/>
          <cell r="U1551"/>
          <cell r="V1551"/>
        </row>
        <row r="1552">
          <cell r="N1552">
            <v>113813</v>
          </cell>
        </row>
        <row r="1553">
          <cell r="N1553">
            <v>0</v>
          </cell>
        </row>
        <row r="1554">
          <cell r="N1554">
            <v>36554.000000000029</v>
          </cell>
        </row>
        <row r="1555">
          <cell r="N1555">
            <v>0</v>
          </cell>
        </row>
        <row r="1556">
          <cell r="N1556">
            <v>3143.5284922878882</v>
          </cell>
        </row>
        <row r="1557">
          <cell r="N1557">
            <v>120970</v>
          </cell>
        </row>
        <row r="1559">
          <cell r="N1559">
            <v>102</v>
          </cell>
        </row>
        <row r="1560">
          <cell r="Q1560"/>
          <cell r="U1560"/>
          <cell r="V1560"/>
        </row>
        <row r="1561">
          <cell r="N1561">
            <v>0</v>
          </cell>
        </row>
        <row r="1562">
          <cell r="N1562">
            <v>0</v>
          </cell>
        </row>
        <row r="1563">
          <cell r="N1563">
            <v>0</v>
          </cell>
        </row>
        <row r="1564">
          <cell r="N1564">
            <v>0</v>
          </cell>
        </row>
        <row r="1565">
          <cell r="N1565">
            <v>0</v>
          </cell>
        </row>
        <row r="1566">
          <cell r="N1566">
            <v>10883</v>
          </cell>
        </row>
        <row r="1568">
          <cell r="N1568">
            <v>146904</v>
          </cell>
        </row>
        <row r="1569">
          <cell r="Q1569"/>
          <cell r="U1569"/>
          <cell r="V1569"/>
        </row>
        <row r="1570">
          <cell r="N1570">
            <v>0</v>
          </cell>
        </row>
        <row r="1571">
          <cell r="N1571">
            <v>32632</v>
          </cell>
        </row>
        <row r="1572">
          <cell r="N1572">
            <v>0</v>
          </cell>
        </row>
        <row r="1573">
          <cell r="N1573">
            <v>0</v>
          </cell>
        </row>
        <row r="1574">
          <cell r="N1574">
            <v>0</v>
          </cell>
        </row>
        <row r="1575">
          <cell r="N1575">
            <v>24</v>
          </cell>
        </row>
        <row r="1577">
          <cell r="N1577">
            <v>877</v>
          </cell>
        </row>
        <row r="1578">
          <cell r="Q1578"/>
          <cell r="U1578"/>
          <cell r="V1578"/>
        </row>
        <row r="1579">
          <cell r="N1579">
            <v>0</v>
          </cell>
        </row>
        <row r="1580">
          <cell r="N1580">
            <v>0</v>
          </cell>
        </row>
        <row r="1581">
          <cell r="N1581">
            <v>0</v>
          </cell>
        </row>
        <row r="1582">
          <cell r="N1582">
            <v>0</v>
          </cell>
        </row>
        <row r="1583">
          <cell r="N1583">
            <v>32021.537824977589</v>
          </cell>
        </row>
        <row r="1584">
          <cell r="N1584">
            <v>29299</v>
          </cell>
        </row>
        <row r="1586">
          <cell r="N1586">
            <v>2210</v>
          </cell>
        </row>
        <row r="1587">
          <cell r="Q1587"/>
          <cell r="U1587"/>
          <cell r="V1587"/>
        </row>
        <row r="1588">
          <cell r="N1588">
            <v>0</v>
          </cell>
        </row>
        <row r="1589">
          <cell r="N1589">
            <v>0</v>
          </cell>
        </row>
        <row r="1590">
          <cell r="N1590">
            <v>30619</v>
          </cell>
        </row>
        <row r="1591">
          <cell r="N1591">
            <v>0</v>
          </cell>
        </row>
        <row r="1592">
          <cell r="N1592">
            <v>7223.292761418752</v>
          </cell>
        </row>
        <row r="1593">
          <cell r="N1593">
            <v>66684</v>
          </cell>
        </row>
        <row r="1595">
          <cell r="N1595">
            <v>0</v>
          </cell>
        </row>
        <row r="1596">
          <cell r="Q1596"/>
          <cell r="U1596"/>
          <cell r="V1596"/>
        </row>
        <row r="1597">
          <cell r="N1597">
            <v>0</v>
          </cell>
        </row>
        <row r="1598">
          <cell r="N1598">
            <v>0</v>
          </cell>
        </row>
        <row r="1599">
          <cell r="N1599">
            <v>0</v>
          </cell>
        </row>
        <row r="1600">
          <cell r="N1600">
            <v>0</v>
          </cell>
        </row>
        <row r="1601">
          <cell r="N1601">
            <v>12576.640921315771</v>
          </cell>
        </row>
        <row r="1602">
          <cell r="N1602">
            <v>4792</v>
          </cell>
        </row>
        <row r="1604">
          <cell r="N1604">
            <v>0</v>
          </cell>
        </row>
        <row r="1605">
          <cell r="Q1605"/>
          <cell r="U1605"/>
          <cell r="V1605"/>
        </row>
        <row r="1606">
          <cell r="N1606">
            <v>0</v>
          </cell>
        </row>
        <row r="1607">
          <cell r="N1607">
            <v>0</v>
          </cell>
        </row>
        <row r="1608">
          <cell r="N1608">
            <v>0</v>
          </cell>
        </row>
        <row r="1609">
          <cell r="N1609">
            <v>0</v>
          </cell>
        </row>
        <row r="1610">
          <cell r="N1610">
            <v>0</v>
          </cell>
        </row>
        <row r="1611">
          <cell r="N1611">
            <v>3714</v>
          </cell>
        </row>
        <row r="1622">
          <cell r="N1622">
            <v>6701</v>
          </cell>
        </row>
        <row r="1623">
          <cell r="Q1623"/>
          <cell r="U1623"/>
          <cell r="V1623"/>
        </row>
        <row r="1624">
          <cell r="N1624">
            <v>0</v>
          </cell>
        </row>
        <row r="1625">
          <cell r="N1625">
            <v>1508</v>
          </cell>
        </row>
        <row r="1626">
          <cell r="N1626">
            <v>0</v>
          </cell>
        </row>
        <row r="1627">
          <cell r="N1627">
            <v>0</v>
          </cell>
        </row>
        <row r="1628">
          <cell r="N1628">
            <v>0</v>
          </cell>
        </row>
        <row r="1629">
          <cell r="N1629">
            <v>5416</v>
          </cell>
        </row>
        <row r="1631">
          <cell r="N1631">
            <v>2657</v>
          </cell>
        </row>
        <row r="1632">
          <cell r="Q1632"/>
          <cell r="U1632"/>
          <cell r="V1632"/>
        </row>
        <row r="1633">
          <cell r="N1633">
            <v>20723</v>
          </cell>
        </row>
        <row r="1634">
          <cell r="N1634">
            <v>0</v>
          </cell>
        </row>
        <row r="1635">
          <cell r="N1635">
            <v>0</v>
          </cell>
        </row>
        <row r="1636">
          <cell r="N1636">
            <v>0</v>
          </cell>
        </row>
        <row r="1637">
          <cell r="N1637">
            <v>0</v>
          </cell>
        </row>
        <row r="1638">
          <cell r="N1638">
            <v>51684</v>
          </cell>
        </row>
        <row r="1640">
          <cell r="N1640">
            <v>0</v>
          </cell>
        </row>
        <row r="1641">
          <cell r="Q1641"/>
          <cell r="U1641"/>
          <cell r="V1641"/>
        </row>
        <row r="1642">
          <cell r="N1642">
            <v>0</v>
          </cell>
        </row>
        <row r="1643">
          <cell r="N1643">
            <v>0</v>
          </cell>
        </row>
        <row r="1644">
          <cell r="N1644">
            <v>0</v>
          </cell>
        </row>
        <row r="1645">
          <cell r="N1645">
            <v>0</v>
          </cell>
        </row>
        <row r="1646">
          <cell r="N1646">
            <v>3772</v>
          </cell>
        </row>
        <row r="1647">
          <cell r="N1647">
            <v>7318</v>
          </cell>
        </row>
        <row r="1649">
          <cell r="N1649">
            <v>114791</v>
          </cell>
        </row>
        <row r="1650">
          <cell r="Q1650"/>
          <cell r="U1650"/>
          <cell r="V1650"/>
        </row>
        <row r="1651">
          <cell r="N1651">
            <v>0</v>
          </cell>
        </row>
        <row r="1652">
          <cell r="N1652">
            <v>20064</v>
          </cell>
        </row>
        <row r="1653">
          <cell r="N1653">
            <v>0</v>
          </cell>
        </row>
        <row r="1654">
          <cell r="N1654">
            <v>0</v>
          </cell>
        </row>
        <row r="1655">
          <cell r="N1655">
            <v>0</v>
          </cell>
        </row>
        <row r="1656">
          <cell r="N1656">
            <v>24562</v>
          </cell>
        </row>
        <row r="1658">
          <cell r="N1658">
            <v>393</v>
          </cell>
        </row>
        <row r="1659">
          <cell r="Q1659"/>
          <cell r="U1659"/>
          <cell r="V1659"/>
        </row>
        <row r="1660">
          <cell r="N1660">
            <v>0</v>
          </cell>
        </row>
        <row r="1661">
          <cell r="N1661">
            <v>0</v>
          </cell>
        </row>
        <row r="1662">
          <cell r="N1662">
            <v>0</v>
          </cell>
        </row>
        <row r="1663">
          <cell r="N1663">
            <v>0</v>
          </cell>
        </row>
        <row r="1664">
          <cell r="N1664">
            <v>4359</v>
          </cell>
        </row>
        <row r="1665">
          <cell r="N1665">
            <v>50049</v>
          </cell>
        </row>
        <row r="1667">
          <cell r="N1667">
            <v>730</v>
          </cell>
        </row>
        <row r="1668">
          <cell r="Q1668"/>
          <cell r="U1668"/>
          <cell r="V1668"/>
        </row>
        <row r="1669">
          <cell r="N1669">
            <v>0</v>
          </cell>
        </row>
        <row r="1670">
          <cell r="N1670">
            <v>0</v>
          </cell>
        </row>
        <row r="1671">
          <cell r="N1671">
            <v>15535</v>
          </cell>
        </row>
        <row r="1672">
          <cell r="N1672">
            <v>0</v>
          </cell>
        </row>
        <row r="1673">
          <cell r="N1673">
            <v>167</v>
          </cell>
        </row>
        <row r="1674">
          <cell r="N1674">
            <v>55403</v>
          </cell>
        </row>
        <row r="1676">
          <cell r="N1676">
            <v>151</v>
          </cell>
        </row>
        <row r="1677">
          <cell r="Q1677"/>
          <cell r="U1677"/>
          <cell r="V1677"/>
        </row>
        <row r="1678">
          <cell r="N1678">
            <v>0</v>
          </cell>
        </row>
        <row r="1679">
          <cell r="N1679">
            <v>0</v>
          </cell>
        </row>
        <row r="1680">
          <cell r="N1680">
            <v>0</v>
          </cell>
        </row>
        <row r="1681">
          <cell r="N1681">
            <v>0</v>
          </cell>
        </row>
        <row r="1682">
          <cell r="N1682">
            <v>14528</v>
          </cell>
        </row>
        <row r="1683">
          <cell r="N1683">
            <v>4975</v>
          </cell>
        </row>
        <row r="1685">
          <cell r="N1685">
            <v>0</v>
          </cell>
        </row>
        <row r="1686">
          <cell r="Q1686"/>
          <cell r="U1686"/>
          <cell r="V1686"/>
        </row>
        <row r="1687">
          <cell r="N1687">
            <v>0</v>
          </cell>
        </row>
        <row r="1688">
          <cell r="N1688">
            <v>0</v>
          </cell>
        </row>
        <row r="1689">
          <cell r="N1689">
            <v>0</v>
          </cell>
        </row>
        <row r="1690">
          <cell r="N1690">
            <v>0</v>
          </cell>
        </row>
        <row r="1691">
          <cell r="N1691">
            <v>0</v>
          </cell>
        </row>
        <row r="1692">
          <cell r="N1692">
            <v>1412</v>
          </cell>
        </row>
        <row r="1703">
          <cell r="N1703">
            <v>13337</v>
          </cell>
        </row>
        <row r="1704">
          <cell r="Q1704"/>
          <cell r="U1704"/>
          <cell r="V1704"/>
        </row>
        <row r="1705">
          <cell r="N1705">
            <v>0</v>
          </cell>
        </row>
        <row r="1706">
          <cell r="N1706">
            <v>2934</v>
          </cell>
        </row>
        <row r="1707">
          <cell r="N1707">
            <v>0</v>
          </cell>
        </row>
        <row r="1708">
          <cell r="N1708">
            <v>0</v>
          </cell>
        </row>
        <row r="1709">
          <cell r="N1709">
            <v>0</v>
          </cell>
        </row>
        <row r="1710">
          <cell r="N1710">
            <v>14687</v>
          </cell>
        </row>
        <row r="1712">
          <cell r="N1712">
            <v>944</v>
          </cell>
        </row>
        <row r="1713">
          <cell r="Q1713"/>
          <cell r="U1713"/>
          <cell r="V1713"/>
        </row>
        <row r="1714">
          <cell r="N1714">
            <v>3476</v>
          </cell>
        </row>
        <row r="1715">
          <cell r="N1715">
            <v>0</v>
          </cell>
        </row>
        <row r="1716">
          <cell r="N1716">
            <v>120</v>
          </cell>
        </row>
        <row r="1717">
          <cell r="N1717">
            <v>0</v>
          </cell>
        </row>
        <row r="1718">
          <cell r="N1718">
            <v>0</v>
          </cell>
        </row>
        <row r="1719">
          <cell r="N1719">
            <v>31041.497396289866</v>
          </cell>
        </row>
        <row r="1721">
          <cell r="N1721">
            <v>1444</v>
          </cell>
        </row>
        <row r="1722">
          <cell r="Q1722"/>
          <cell r="U1722"/>
          <cell r="V1722"/>
        </row>
        <row r="1723">
          <cell r="N1723">
            <v>0</v>
          </cell>
        </row>
        <row r="1724">
          <cell r="N1724">
            <v>0</v>
          </cell>
        </row>
        <row r="1725">
          <cell r="N1725">
            <v>0</v>
          </cell>
        </row>
        <row r="1726">
          <cell r="N1726">
            <v>0</v>
          </cell>
        </row>
        <row r="1727">
          <cell r="N1727">
            <v>0</v>
          </cell>
        </row>
        <row r="1728">
          <cell r="N1728">
            <v>13468.25</v>
          </cell>
        </row>
        <row r="1730">
          <cell r="N1730">
            <v>122273</v>
          </cell>
        </row>
        <row r="1731">
          <cell r="Q1731"/>
          <cell r="U1731"/>
          <cell r="V1731"/>
        </row>
        <row r="1732">
          <cell r="N1732">
            <v>0</v>
          </cell>
        </row>
        <row r="1733">
          <cell r="N1733">
            <v>19002</v>
          </cell>
        </row>
        <row r="1734">
          <cell r="N1734">
            <v>0</v>
          </cell>
        </row>
        <row r="1735">
          <cell r="N1735">
            <v>0</v>
          </cell>
        </row>
        <row r="1736">
          <cell r="N1736">
            <v>0</v>
          </cell>
        </row>
        <row r="1737">
          <cell r="N1737">
            <v>781</v>
          </cell>
        </row>
        <row r="1739">
          <cell r="N1739">
            <v>1193</v>
          </cell>
        </row>
        <row r="1740">
          <cell r="Q1740"/>
          <cell r="U1740"/>
          <cell r="V1740"/>
        </row>
        <row r="1741">
          <cell r="N1741">
            <v>0</v>
          </cell>
        </row>
        <row r="1742">
          <cell r="N1742">
            <v>0</v>
          </cell>
        </row>
        <row r="1743">
          <cell r="N1743">
            <v>0</v>
          </cell>
        </row>
        <row r="1744">
          <cell r="N1744">
            <v>0</v>
          </cell>
        </row>
        <row r="1745">
          <cell r="N1745">
            <v>0</v>
          </cell>
        </row>
        <row r="1746">
          <cell r="N1746">
            <v>45419.452603710131</v>
          </cell>
        </row>
        <row r="1748">
          <cell r="N1748">
            <v>559</v>
          </cell>
        </row>
        <row r="1749">
          <cell r="Q1749"/>
          <cell r="U1749"/>
          <cell r="V1749"/>
        </row>
        <row r="1750">
          <cell r="N1750">
            <v>0</v>
          </cell>
        </row>
        <row r="1751">
          <cell r="N1751">
            <v>0</v>
          </cell>
        </row>
        <row r="1752">
          <cell r="N1752">
            <v>17242</v>
          </cell>
        </row>
        <row r="1753">
          <cell r="N1753">
            <v>0</v>
          </cell>
        </row>
        <row r="1754">
          <cell r="N1754">
            <v>0</v>
          </cell>
        </row>
        <row r="1755">
          <cell r="N1755">
            <v>77517.8</v>
          </cell>
        </row>
        <row r="1757">
          <cell r="N1757">
            <v>60</v>
          </cell>
        </row>
        <row r="1758">
          <cell r="Q1758"/>
          <cell r="U1758"/>
          <cell r="V1758"/>
        </row>
        <row r="1759">
          <cell r="N1759">
            <v>0</v>
          </cell>
        </row>
        <row r="1760">
          <cell r="N1760">
            <v>0</v>
          </cell>
        </row>
        <row r="1761">
          <cell r="N1761">
            <v>0</v>
          </cell>
        </row>
        <row r="1762">
          <cell r="N1762">
            <v>0</v>
          </cell>
        </row>
        <row r="1763">
          <cell r="N1763">
            <v>0</v>
          </cell>
        </row>
        <row r="1764">
          <cell r="N1764">
            <v>9846</v>
          </cell>
        </row>
        <row r="1766">
          <cell r="N1766">
            <v>0</v>
          </cell>
        </row>
        <row r="1767">
          <cell r="Q1767"/>
          <cell r="U1767"/>
          <cell r="V1767"/>
        </row>
        <row r="1768">
          <cell r="N1768">
            <v>0</v>
          </cell>
        </row>
        <row r="1769">
          <cell r="N1769">
            <v>0</v>
          </cell>
        </row>
        <row r="1770">
          <cell r="N1770">
            <v>0</v>
          </cell>
        </row>
        <row r="1771">
          <cell r="N1771">
            <v>0</v>
          </cell>
        </row>
        <row r="1772">
          <cell r="N1772">
            <v>0</v>
          </cell>
        </row>
        <row r="1773">
          <cell r="N1773">
            <v>36813</v>
          </cell>
        </row>
        <row r="1784">
          <cell r="N1784">
            <v>6000</v>
          </cell>
        </row>
        <row r="1785">
          <cell r="Q1785"/>
          <cell r="U1785"/>
          <cell r="V1785"/>
        </row>
        <row r="1786">
          <cell r="N1786">
            <v>0</v>
          </cell>
        </row>
        <row r="1787">
          <cell r="N1787">
            <v>1371</v>
          </cell>
        </row>
        <row r="1788">
          <cell r="N1788">
            <v>0</v>
          </cell>
        </row>
        <row r="1789">
          <cell r="N1789">
            <v>0</v>
          </cell>
        </row>
        <row r="1790">
          <cell r="N1790">
            <v>0</v>
          </cell>
        </row>
        <row r="1791">
          <cell r="N1791">
            <v>13618</v>
          </cell>
        </row>
        <row r="1793">
          <cell r="N1793">
            <v>4497</v>
          </cell>
        </row>
        <row r="1794">
          <cell r="Q1794"/>
          <cell r="U1794"/>
          <cell r="V1794"/>
        </row>
        <row r="1795">
          <cell r="N1795">
            <v>255998</v>
          </cell>
        </row>
        <row r="1796">
          <cell r="N1796">
            <v>0</v>
          </cell>
        </row>
        <row r="1797">
          <cell r="N1797">
            <v>67</v>
          </cell>
        </row>
        <row r="1798">
          <cell r="N1798">
            <v>0</v>
          </cell>
        </row>
        <row r="1799">
          <cell r="N1799">
            <v>156272</v>
          </cell>
        </row>
        <row r="1800">
          <cell r="N1800">
            <v>421016</v>
          </cell>
        </row>
        <row r="1802">
          <cell r="N1802">
            <v>11855</v>
          </cell>
        </row>
        <row r="1803">
          <cell r="Q1803"/>
          <cell r="U1803"/>
          <cell r="V1803"/>
        </row>
        <row r="1804">
          <cell r="N1804">
            <v>0</v>
          </cell>
        </row>
        <row r="1805">
          <cell r="N1805">
            <v>0</v>
          </cell>
        </row>
        <row r="1806">
          <cell r="N1806">
            <v>0</v>
          </cell>
        </row>
        <row r="1807">
          <cell r="N1807">
            <v>0</v>
          </cell>
        </row>
        <row r="1808">
          <cell r="N1808">
            <v>236799</v>
          </cell>
        </row>
        <row r="1809">
          <cell r="N1809">
            <v>353008</v>
          </cell>
        </row>
        <row r="1811">
          <cell r="N1811">
            <v>1462130</v>
          </cell>
        </row>
        <row r="1812">
          <cell r="Q1812"/>
          <cell r="U1812"/>
          <cell r="V1812"/>
        </row>
        <row r="1813">
          <cell r="N1813">
            <v>0</v>
          </cell>
        </row>
        <row r="1814">
          <cell r="N1814">
            <v>389353</v>
          </cell>
        </row>
        <row r="1815">
          <cell r="N1815">
            <v>0</v>
          </cell>
        </row>
        <row r="1816">
          <cell r="N1816">
            <v>0</v>
          </cell>
        </row>
        <row r="1817">
          <cell r="N1817">
            <v>0</v>
          </cell>
        </row>
        <row r="1818">
          <cell r="N1818">
            <v>69088</v>
          </cell>
        </row>
        <row r="1820">
          <cell r="N1820">
            <v>26918</v>
          </cell>
        </row>
        <row r="1821">
          <cell r="Q1821"/>
          <cell r="U1821"/>
          <cell r="V1821"/>
        </row>
        <row r="1822">
          <cell r="N1822">
            <v>0</v>
          </cell>
        </row>
        <row r="1823">
          <cell r="N1823">
            <v>0</v>
          </cell>
        </row>
        <row r="1824">
          <cell r="N1824">
            <v>0</v>
          </cell>
        </row>
        <row r="1825">
          <cell r="N1825">
            <v>0</v>
          </cell>
        </row>
        <row r="1826">
          <cell r="N1826">
            <v>270934</v>
          </cell>
        </row>
        <row r="1827">
          <cell r="N1827">
            <v>1025157</v>
          </cell>
        </row>
        <row r="1829">
          <cell r="N1829">
            <v>3105</v>
          </cell>
        </row>
        <row r="1830">
          <cell r="Q1830"/>
          <cell r="U1830"/>
          <cell r="V1830"/>
        </row>
        <row r="1831">
          <cell r="N1831">
            <v>0</v>
          </cell>
        </row>
        <row r="1832">
          <cell r="N1832">
            <v>0</v>
          </cell>
        </row>
        <row r="1833">
          <cell r="N1833">
            <v>13377</v>
          </cell>
        </row>
        <row r="1834">
          <cell r="N1834">
            <v>0</v>
          </cell>
        </row>
        <row r="1835">
          <cell r="N1835">
            <v>149183</v>
          </cell>
        </row>
        <row r="1836">
          <cell r="N1836">
            <v>322361</v>
          </cell>
        </row>
        <row r="1838">
          <cell r="N1838">
            <v>1537</v>
          </cell>
        </row>
        <row r="1839">
          <cell r="Q1839"/>
          <cell r="U1839"/>
          <cell r="V1839"/>
        </row>
        <row r="1840">
          <cell r="N1840">
            <v>0</v>
          </cell>
        </row>
        <row r="1841">
          <cell r="N1841">
            <v>0</v>
          </cell>
        </row>
        <row r="1842">
          <cell r="N1842">
            <v>0</v>
          </cell>
        </row>
        <row r="1843">
          <cell r="N1843">
            <v>0</v>
          </cell>
        </row>
        <row r="1844">
          <cell r="N1844">
            <v>1290875</v>
          </cell>
        </row>
        <row r="1845">
          <cell r="N1845">
            <v>207235</v>
          </cell>
        </row>
        <row r="1847">
          <cell r="N1847">
            <v>0</v>
          </cell>
        </row>
        <row r="1848">
          <cell r="Q1848"/>
          <cell r="U1848"/>
          <cell r="V1848"/>
        </row>
        <row r="1849">
          <cell r="N1849">
            <v>0</v>
          </cell>
        </row>
        <row r="1850">
          <cell r="N1850">
            <v>0</v>
          </cell>
        </row>
        <row r="1851">
          <cell r="N1851">
            <v>0</v>
          </cell>
        </row>
        <row r="1852">
          <cell r="N1852">
            <v>0</v>
          </cell>
        </row>
        <row r="1853">
          <cell r="N1853">
            <v>0</v>
          </cell>
        </row>
        <row r="1854">
          <cell r="N1854">
            <v>8143</v>
          </cell>
        </row>
        <row r="1865">
          <cell r="N1865">
            <v>15912</v>
          </cell>
        </row>
        <row r="1866">
          <cell r="Q1866"/>
          <cell r="U1866"/>
          <cell r="V1866"/>
        </row>
        <row r="1867">
          <cell r="N1867">
            <v>0</v>
          </cell>
        </row>
        <row r="1868">
          <cell r="N1868">
            <v>3523</v>
          </cell>
        </row>
        <row r="1869">
          <cell r="N1869">
            <v>0</v>
          </cell>
        </row>
        <row r="1870">
          <cell r="N1870">
            <v>0</v>
          </cell>
        </row>
        <row r="1871">
          <cell r="N1871">
            <v>0</v>
          </cell>
        </row>
        <row r="1872">
          <cell r="N1872">
            <v>17220</v>
          </cell>
        </row>
        <row r="1874">
          <cell r="N1874">
            <v>5039.5</v>
          </cell>
        </row>
        <row r="1875">
          <cell r="Q1875"/>
          <cell r="U1875"/>
          <cell r="V1875"/>
        </row>
        <row r="1876">
          <cell r="N1876">
            <v>35576</v>
          </cell>
        </row>
        <row r="1877">
          <cell r="N1877">
            <v>0</v>
          </cell>
        </row>
        <row r="1878">
          <cell r="N1878">
            <v>73</v>
          </cell>
        </row>
        <row r="1879">
          <cell r="N1879">
            <v>6562.5</v>
          </cell>
        </row>
        <row r="1880">
          <cell r="N1880">
            <v>49239</v>
          </cell>
        </row>
        <row r="1881">
          <cell r="N1881">
            <v>100186</v>
          </cell>
        </row>
        <row r="1883">
          <cell r="N1883">
            <v>13046</v>
          </cell>
        </row>
        <row r="1884">
          <cell r="Q1884"/>
          <cell r="U1884"/>
          <cell r="V1884"/>
        </row>
        <row r="1885">
          <cell r="N1885">
            <v>0</v>
          </cell>
        </row>
        <row r="1886">
          <cell r="N1886">
            <v>0</v>
          </cell>
        </row>
        <row r="1887">
          <cell r="N1887">
            <v>0</v>
          </cell>
        </row>
        <row r="1888">
          <cell r="N1888">
            <v>0</v>
          </cell>
        </row>
        <row r="1889">
          <cell r="N1889">
            <v>58957</v>
          </cell>
        </row>
        <row r="1890">
          <cell r="N1890">
            <v>154270</v>
          </cell>
        </row>
        <row r="1892">
          <cell r="N1892">
            <v>565707</v>
          </cell>
        </row>
        <row r="1893">
          <cell r="Q1893"/>
          <cell r="U1893"/>
          <cell r="V1893"/>
        </row>
        <row r="1894">
          <cell r="N1894">
            <v>0</v>
          </cell>
        </row>
        <row r="1895">
          <cell r="N1895">
            <v>90247</v>
          </cell>
        </row>
        <row r="1896">
          <cell r="N1896">
            <v>0</v>
          </cell>
        </row>
        <row r="1897">
          <cell r="N1897">
            <v>0</v>
          </cell>
        </row>
        <row r="1898">
          <cell r="N1898">
            <v>0</v>
          </cell>
        </row>
        <row r="1899">
          <cell r="N1899">
            <v>1229</v>
          </cell>
        </row>
        <row r="1901">
          <cell r="N1901">
            <v>1544</v>
          </cell>
        </row>
        <row r="1902">
          <cell r="Q1902"/>
          <cell r="U1902"/>
          <cell r="V1902"/>
        </row>
        <row r="1903">
          <cell r="N1903">
            <v>0</v>
          </cell>
        </row>
        <row r="1904">
          <cell r="N1904">
            <v>0</v>
          </cell>
        </row>
        <row r="1905">
          <cell r="N1905">
            <v>0</v>
          </cell>
        </row>
        <row r="1906">
          <cell r="N1906">
            <v>0</v>
          </cell>
        </row>
        <row r="1907">
          <cell r="N1907">
            <v>359577</v>
          </cell>
        </row>
        <row r="1908">
          <cell r="N1908">
            <v>472283</v>
          </cell>
        </row>
        <row r="1910">
          <cell r="N1910">
            <v>2041</v>
          </cell>
        </row>
        <row r="1911">
          <cell r="Q1911"/>
          <cell r="U1911"/>
          <cell r="V1911"/>
        </row>
        <row r="1912">
          <cell r="N1912">
            <v>0</v>
          </cell>
        </row>
        <row r="1913">
          <cell r="N1913">
            <v>0</v>
          </cell>
        </row>
        <row r="1914">
          <cell r="N1914">
            <v>40384</v>
          </cell>
        </row>
        <row r="1915">
          <cell r="N1915">
            <v>0</v>
          </cell>
        </row>
        <row r="1916">
          <cell r="N1916">
            <v>63381</v>
          </cell>
        </row>
        <row r="1917">
          <cell r="N1917">
            <v>181465</v>
          </cell>
        </row>
        <row r="1919">
          <cell r="N1919">
            <v>338</v>
          </cell>
        </row>
        <row r="1920">
          <cell r="Q1920"/>
          <cell r="U1920"/>
          <cell r="V1920"/>
        </row>
        <row r="1921">
          <cell r="N1921">
            <v>0</v>
          </cell>
        </row>
        <row r="1922">
          <cell r="N1922">
            <v>0</v>
          </cell>
        </row>
        <row r="1923">
          <cell r="N1923">
            <v>0</v>
          </cell>
        </row>
        <row r="1925">
          <cell r="N1925">
            <v>157363</v>
          </cell>
        </row>
        <row r="1926">
          <cell r="N1926">
            <v>82090</v>
          </cell>
        </row>
        <row r="1928">
          <cell r="N1928">
            <v>0</v>
          </cell>
        </row>
        <row r="1929">
          <cell r="Q1929"/>
          <cell r="U1929"/>
          <cell r="V1929"/>
        </row>
        <row r="1930">
          <cell r="N1930">
            <v>0</v>
          </cell>
        </row>
        <row r="1931">
          <cell r="N1931">
            <v>0</v>
          </cell>
        </row>
        <row r="1932">
          <cell r="N1932">
            <v>0</v>
          </cell>
        </row>
        <row r="1933">
          <cell r="N1933">
            <v>0</v>
          </cell>
        </row>
        <row r="1934">
          <cell r="N1934">
            <v>0</v>
          </cell>
        </row>
        <row r="1935">
          <cell r="N1935">
            <v>3904</v>
          </cell>
        </row>
        <row r="1946">
          <cell r="N1946">
            <v>10891</v>
          </cell>
        </row>
        <row r="1947">
          <cell r="Q1947"/>
          <cell r="U1947"/>
          <cell r="V1947"/>
        </row>
        <row r="1948">
          <cell r="N1948">
            <v>0</v>
          </cell>
        </row>
        <row r="1949">
          <cell r="N1949">
            <v>2529</v>
          </cell>
        </row>
        <row r="1950">
          <cell r="N1950">
            <v>0</v>
          </cell>
        </row>
        <row r="1951">
          <cell r="N1951">
            <v>0</v>
          </cell>
        </row>
        <row r="1952">
          <cell r="N1952">
            <v>0</v>
          </cell>
        </row>
        <row r="1953">
          <cell r="N1953">
            <v>10615</v>
          </cell>
        </row>
        <row r="1955">
          <cell r="N1955">
            <v>11206</v>
          </cell>
        </row>
        <row r="1956">
          <cell r="Q1956">
            <v>71562</v>
          </cell>
          <cell r="U1956"/>
          <cell r="V1956">
            <v>866</v>
          </cell>
        </row>
        <row r="1957">
          <cell r="N1957">
            <v>39801</v>
          </cell>
        </row>
        <row r="1958">
          <cell r="N1958">
            <v>0</v>
          </cell>
        </row>
        <row r="1959">
          <cell r="N1959">
            <v>0</v>
          </cell>
        </row>
        <row r="1960">
          <cell r="N1960">
            <v>14150</v>
          </cell>
        </row>
        <row r="1961">
          <cell r="N1961">
            <v>27306</v>
          </cell>
        </row>
        <row r="1962">
          <cell r="N1962">
            <v>177766</v>
          </cell>
        </row>
        <row r="1964">
          <cell r="N1964">
            <v>2855</v>
          </cell>
        </row>
        <row r="1965">
          <cell r="Q1965"/>
          <cell r="U1965"/>
          <cell r="V1965"/>
        </row>
        <row r="1966">
          <cell r="N1966">
            <v>0</v>
          </cell>
        </row>
        <row r="1967">
          <cell r="N1967">
            <v>0</v>
          </cell>
        </row>
        <row r="1968">
          <cell r="N1968">
            <v>0</v>
          </cell>
        </row>
        <row r="1969">
          <cell r="N1969">
            <v>0</v>
          </cell>
        </row>
        <row r="1970">
          <cell r="N1970">
            <v>24442</v>
          </cell>
        </row>
        <row r="1971">
          <cell r="N1971">
            <v>36726</v>
          </cell>
        </row>
        <row r="1973">
          <cell r="N1973">
            <v>271788</v>
          </cell>
        </row>
        <row r="1974">
          <cell r="Q1974"/>
          <cell r="U1974"/>
          <cell r="V1974"/>
        </row>
        <row r="1975">
          <cell r="N1975">
            <v>0</v>
          </cell>
        </row>
        <row r="1976">
          <cell r="N1976">
            <v>55180</v>
          </cell>
        </row>
        <row r="1977">
          <cell r="N1977">
            <v>0</v>
          </cell>
        </row>
        <row r="1978">
          <cell r="N1978">
            <v>0</v>
          </cell>
        </row>
        <row r="1979">
          <cell r="N1979">
            <v>0</v>
          </cell>
        </row>
        <row r="1980">
          <cell r="N1980">
            <v>804</v>
          </cell>
        </row>
        <row r="1982">
          <cell r="N1982">
            <v>18844</v>
          </cell>
        </row>
        <row r="1983">
          <cell r="Q1983"/>
          <cell r="U1983"/>
          <cell r="V1983"/>
        </row>
        <row r="1984">
          <cell r="N1984">
            <v>0</v>
          </cell>
        </row>
        <row r="1985">
          <cell r="N1985">
            <v>0</v>
          </cell>
        </row>
        <row r="1986">
          <cell r="N1986">
            <v>0</v>
          </cell>
        </row>
        <row r="1987">
          <cell r="N1987">
            <v>0</v>
          </cell>
        </row>
        <row r="1988">
          <cell r="N1988">
            <v>19689</v>
          </cell>
        </row>
        <row r="1989">
          <cell r="N1989">
            <v>90303</v>
          </cell>
        </row>
        <row r="1991">
          <cell r="N1991">
            <v>358</v>
          </cell>
        </row>
        <row r="1992">
          <cell r="Q1992"/>
          <cell r="U1992"/>
          <cell r="V1992"/>
        </row>
        <row r="1993">
          <cell r="N1993">
            <v>0</v>
          </cell>
        </row>
        <row r="1994">
          <cell r="N1994">
            <v>0</v>
          </cell>
        </row>
        <row r="1995">
          <cell r="N1995">
            <v>11815</v>
          </cell>
        </row>
        <row r="1996">
          <cell r="N1996">
            <v>0</v>
          </cell>
        </row>
        <row r="1997">
          <cell r="N1997">
            <v>36186</v>
          </cell>
        </row>
        <row r="1998">
          <cell r="N1998">
            <v>89428</v>
          </cell>
        </row>
        <row r="2000">
          <cell r="N2000">
            <v>0</v>
          </cell>
        </row>
        <row r="2001">
          <cell r="Q2001"/>
          <cell r="U2001"/>
          <cell r="V2001"/>
        </row>
        <row r="2002">
          <cell r="N2002">
            <v>0</v>
          </cell>
        </row>
        <row r="2003">
          <cell r="N2003">
            <v>0</v>
          </cell>
        </row>
        <row r="2004">
          <cell r="N2004">
            <v>0</v>
          </cell>
        </row>
        <row r="2005">
          <cell r="N2005">
            <v>0</v>
          </cell>
        </row>
        <row r="2006">
          <cell r="N2006">
            <v>150390</v>
          </cell>
        </row>
        <row r="2007">
          <cell r="N2007">
            <v>28940</v>
          </cell>
        </row>
        <row r="2009">
          <cell r="N2009">
            <v>0</v>
          </cell>
        </row>
        <row r="2010">
          <cell r="Q2010"/>
          <cell r="U2010"/>
          <cell r="V2010"/>
        </row>
        <row r="2011">
          <cell r="N2011">
            <v>0</v>
          </cell>
        </row>
        <row r="2012">
          <cell r="N2012">
            <v>0</v>
          </cell>
        </row>
        <row r="2013">
          <cell r="N2013">
            <v>0</v>
          </cell>
        </row>
        <row r="2014">
          <cell r="N2014">
            <v>0</v>
          </cell>
        </row>
        <row r="2015">
          <cell r="N2015">
            <v>0</v>
          </cell>
        </row>
        <row r="2016">
          <cell r="N2016">
            <v>8552</v>
          </cell>
        </row>
        <row r="2027">
          <cell r="N2027">
            <v>18246</v>
          </cell>
        </row>
        <row r="2028">
          <cell r="Q2028"/>
          <cell r="U2028"/>
          <cell r="V2028"/>
        </row>
        <row r="2029">
          <cell r="N2029">
            <v>0</v>
          </cell>
        </row>
        <row r="2030">
          <cell r="N2030">
            <v>3756</v>
          </cell>
        </row>
        <row r="2031">
          <cell r="N2031">
            <v>0</v>
          </cell>
        </row>
        <row r="2032">
          <cell r="N2032">
            <v>0</v>
          </cell>
        </row>
        <row r="2033">
          <cell r="N2033">
            <v>0</v>
          </cell>
        </row>
        <row r="2034">
          <cell r="N2034">
            <v>37535</v>
          </cell>
        </row>
        <row r="2036">
          <cell r="N2036">
            <v>2690</v>
          </cell>
        </row>
        <row r="2037">
          <cell r="Q2037"/>
          <cell r="U2037"/>
          <cell r="V2037"/>
        </row>
        <row r="2038">
          <cell r="N2038">
            <v>382690</v>
          </cell>
        </row>
        <row r="2039">
          <cell r="N2039">
            <v>0</v>
          </cell>
        </row>
        <row r="2040">
          <cell r="N2040">
            <v>16331.283333333442</v>
          </cell>
        </row>
        <row r="2041">
          <cell r="N2041">
            <v>6562.5</v>
          </cell>
        </row>
        <row r="2042">
          <cell r="N2042">
            <v>50775</v>
          </cell>
        </row>
        <row r="2043">
          <cell r="N2043">
            <v>355799.21666666656</v>
          </cell>
        </row>
        <row r="2045">
          <cell r="N2045">
            <v>3839</v>
          </cell>
        </row>
        <row r="2046">
          <cell r="Q2046"/>
          <cell r="U2046"/>
          <cell r="V2046"/>
        </row>
        <row r="2047">
          <cell r="N2047">
            <v>0</v>
          </cell>
        </row>
        <row r="2048">
          <cell r="N2048">
            <v>0</v>
          </cell>
        </row>
        <row r="2049">
          <cell r="N2049">
            <v>0</v>
          </cell>
        </row>
        <row r="2050">
          <cell r="N2050">
            <v>0</v>
          </cell>
        </row>
        <row r="2051">
          <cell r="N2051">
            <v>72795</v>
          </cell>
        </row>
        <row r="2052">
          <cell r="N2052">
            <v>105724.78333333344</v>
          </cell>
        </row>
        <row r="2054">
          <cell r="N2054">
            <v>1216321</v>
          </cell>
        </row>
        <row r="2055">
          <cell r="Q2055"/>
          <cell r="U2055"/>
          <cell r="V2055"/>
        </row>
        <row r="2056">
          <cell r="N2056">
            <v>0</v>
          </cell>
        </row>
        <row r="2057">
          <cell r="N2057">
            <v>422261</v>
          </cell>
        </row>
        <row r="2058">
          <cell r="N2058">
            <v>0</v>
          </cell>
        </row>
        <row r="2059">
          <cell r="N2059">
            <v>0</v>
          </cell>
        </row>
        <row r="2060">
          <cell r="N2060">
            <v>0</v>
          </cell>
        </row>
        <row r="2061">
          <cell r="N2061">
            <v>1673</v>
          </cell>
        </row>
        <row r="2063">
          <cell r="N2063">
            <v>111200</v>
          </cell>
        </row>
        <row r="2064">
          <cell r="Q2064"/>
          <cell r="U2064"/>
          <cell r="V2064"/>
        </row>
        <row r="2065">
          <cell r="N2065">
            <v>0</v>
          </cell>
        </row>
        <row r="2066">
          <cell r="N2066">
            <v>0</v>
          </cell>
        </row>
        <row r="2067">
          <cell r="N2067">
            <v>0</v>
          </cell>
        </row>
        <row r="2068">
          <cell r="N2068">
            <v>0</v>
          </cell>
        </row>
        <row r="2069">
          <cell r="N2069">
            <v>114730</v>
          </cell>
        </row>
        <row r="2070">
          <cell r="N2070">
            <v>478444</v>
          </cell>
        </row>
        <row r="2072">
          <cell r="N2072">
            <v>1561</v>
          </cell>
        </row>
        <row r="2073">
          <cell r="Q2073"/>
          <cell r="U2073"/>
          <cell r="V2073"/>
        </row>
        <row r="2075">
          <cell r="N2075">
            <v>0</v>
          </cell>
        </row>
        <row r="2076">
          <cell r="N2076">
            <v>18964</v>
          </cell>
        </row>
        <row r="2078">
          <cell r="N2078">
            <v>149700</v>
          </cell>
        </row>
        <row r="2079">
          <cell r="N2079">
            <v>236083</v>
          </cell>
        </row>
        <row r="2081">
          <cell r="N2081">
            <v>892</v>
          </cell>
        </row>
        <row r="2082">
          <cell r="Q2082"/>
          <cell r="U2082"/>
          <cell r="V2082"/>
        </row>
        <row r="2084">
          <cell r="N2084">
            <v>0</v>
          </cell>
        </row>
        <row r="2085">
          <cell r="N2085">
            <v>0</v>
          </cell>
        </row>
        <row r="2087">
          <cell r="N2087">
            <v>464900</v>
          </cell>
        </row>
        <row r="2088">
          <cell r="N2088">
            <v>88604</v>
          </cell>
        </row>
        <row r="2090">
          <cell r="N2090">
            <v>0</v>
          </cell>
        </row>
        <row r="2091">
          <cell r="Q2091"/>
          <cell r="U2091"/>
          <cell r="V2091"/>
        </row>
        <row r="2092">
          <cell r="N2092">
            <v>0</v>
          </cell>
        </row>
        <row r="2093">
          <cell r="N2093">
            <v>0</v>
          </cell>
        </row>
        <row r="2094">
          <cell r="N2094">
            <v>0</v>
          </cell>
        </row>
        <row r="2095">
          <cell r="N2095">
            <v>0</v>
          </cell>
        </row>
        <row r="2096">
          <cell r="N2096">
            <v>0</v>
          </cell>
        </row>
        <row r="2097">
          <cell r="N2097">
            <v>5138</v>
          </cell>
        </row>
        <row r="2108">
          <cell r="N2108">
            <v>8411</v>
          </cell>
        </row>
        <row r="2109">
          <cell r="Q2109"/>
          <cell r="U2109"/>
          <cell r="V2109"/>
        </row>
        <row r="2110">
          <cell r="N2110">
            <v>0</v>
          </cell>
        </row>
        <row r="2111">
          <cell r="N2111">
            <v>1556</v>
          </cell>
        </row>
        <row r="2112">
          <cell r="N2112">
            <v>0</v>
          </cell>
        </row>
        <row r="2113">
          <cell r="N2113">
            <v>0</v>
          </cell>
        </row>
        <row r="2114">
          <cell r="N2114">
            <v>0</v>
          </cell>
        </row>
        <row r="2115">
          <cell r="N2115">
            <v>21975</v>
          </cell>
        </row>
        <row r="2117">
          <cell r="N2117">
            <v>1437</v>
          </cell>
        </row>
        <row r="2118">
          <cell r="Q2118"/>
          <cell r="U2118"/>
          <cell r="V2118"/>
        </row>
        <row r="2119">
          <cell r="N2119">
            <v>283683</v>
          </cell>
        </row>
        <row r="2120">
          <cell r="N2120">
            <v>0</v>
          </cell>
        </row>
        <row r="2121">
          <cell r="N2121">
            <v>0</v>
          </cell>
        </row>
        <row r="2122">
          <cell r="N2122">
            <v>0</v>
          </cell>
        </row>
        <row r="2123">
          <cell r="N2123">
            <v>4452</v>
          </cell>
        </row>
        <row r="2124">
          <cell r="N2124">
            <v>99589</v>
          </cell>
        </row>
        <row r="2126">
          <cell r="N2126">
            <v>3155</v>
          </cell>
        </row>
        <row r="2127">
          <cell r="Q2127"/>
          <cell r="U2127"/>
          <cell r="V2127"/>
        </row>
        <row r="2128">
          <cell r="N2128">
            <v>0</v>
          </cell>
        </row>
        <row r="2129">
          <cell r="N2129">
            <v>0</v>
          </cell>
        </row>
        <row r="2130">
          <cell r="N2130">
            <v>0</v>
          </cell>
        </row>
        <row r="2131">
          <cell r="N2131">
            <v>0</v>
          </cell>
        </row>
        <row r="2132">
          <cell r="N2132">
            <v>7432</v>
          </cell>
        </row>
        <row r="2133">
          <cell r="N2133">
            <v>17948</v>
          </cell>
        </row>
        <row r="2135">
          <cell r="N2135">
            <v>117939</v>
          </cell>
        </row>
        <row r="2136">
          <cell r="Q2136"/>
          <cell r="U2136"/>
          <cell r="V2136"/>
        </row>
        <row r="2137">
          <cell r="N2137">
            <v>0</v>
          </cell>
        </row>
        <row r="2138">
          <cell r="N2138">
            <v>14644</v>
          </cell>
        </row>
        <row r="2139">
          <cell r="N2139">
            <v>0</v>
          </cell>
        </row>
        <row r="2140">
          <cell r="N2140">
            <v>0</v>
          </cell>
        </row>
        <row r="2141">
          <cell r="N2141">
            <v>0</v>
          </cell>
        </row>
        <row r="2142">
          <cell r="N2142">
            <v>3</v>
          </cell>
        </row>
        <row r="2144">
          <cell r="N2144">
            <v>1645</v>
          </cell>
        </row>
        <row r="2145">
          <cell r="Q2145"/>
          <cell r="U2145"/>
          <cell r="V2145"/>
        </row>
        <row r="2146">
          <cell r="N2146">
            <v>0</v>
          </cell>
        </row>
        <row r="2147">
          <cell r="N2147">
            <v>0</v>
          </cell>
        </row>
        <row r="2148">
          <cell r="N2148">
            <v>0</v>
          </cell>
        </row>
        <row r="2149">
          <cell r="N2149">
            <v>0</v>
          </cell>
        </row>
        <row r="2150">
          <cell r="N2150">
            <v>4354</v>
          </cell>
        </row>
        <row r="2151">
          <cell r="N2151">
            <v>45147</v>
          </cell>
        </row>
        <row r="2153">
          <cell r="N2153">
            <v>1642</v>
          </cell>
        </row>
        <row r="2154">
          <cell r="Q2154"/>
          <cell r="U2154"/>
          <cell r="V2154"/>
        </row>
        <row r="2155">
          <cell r="N2155">
            <v>0</v>
          </cell>
        </row>
        <row r="2156">
          <cell r="N2156">
            <v>0</v>
          </cell>
        </row>
        <row r="2157">
          <cell r="N2157">
            <v>21778</v>
          </cell>
        </row>
        <row r="2158">
          <cell r="N2158">
            <v>0</v>
          </cell>
        </row>
        <row r="2159">
          <cell r="N2159">
            <v>1933</v>
          </cell>
        </row>
        <row r="2160">
          <cell r="N2160">
            <v>143094</v>
          </cell>
        </row>
        <row r="2162">
          <cell r="N2162">
            <v>60</v>
          </cell>
        </row>
        <row r="2163">
          <cell r="Q2163"/>
          <cell r="U2163"/>
          <cell r="V2163"/>
        </row>
        <row r="2164">
          <cell r="N2164">
            <v>0</v>
          </cell>
        </row>
        <row r="2165">
          <cell r="N2165">
            <v>0</v>
          </cell>
        </row>
        <row r="2166">
          <cell r="N2166">
            <v>0</v>
          </cell>
        </row>
        <row r="2167">
          <cell r="N2167">
            <v>0</v>
          </cell>
        </row>
        <row r="2168">
          <cell r="N2168">
            <v>25097</v>
          </cell>
        </row>
        <row r="2169">
          <cell r="N2169">
            <v>7376</v>
          </cell>
        </row>
        <row r="2171">
          <cell r="N2171">
            <v>0</v>
          </cell>
        </row>
        <row r="2172">
          <cell r="Q2172"/>
          <cell r="U2172"/>
          <cell r="V2172"/>
        </row>
        <row r="2173">
          <cell r="N2173">
            <v>0</v>
          </cell>
        </row>
        <row r="2174">
          <cell r="N2174">
            <v>0</v>
          </cell>
        </row>
        <row r="2175">
          <cell r="N2175">
            <v>0</v>
          </cell>
        </row>
        <row r="2176">
          <cell r="N2176">
            <v>0</v>
          </cell>
        </row>
        <row r="2177">
          <cell r="N2177">
            <v>0</v>
          </cell>
        </row>
        <row r="2178">
          <cell r="N2178">
            <v>11605</v>
          </cell>
        </row>
        <row r="2189">
          <cell r="N2189">
            <v>17354</v>
          </cell>
        </row>
        <row r="2190">
          <cell r="Q2190"/>
          <cell r="U2190"/>
          <cell r="V2190"/>
        </row>
        <row r="2191">
          <cell r="N2191">
            <v>0</v>
          </cell>
        </row>
        <row r="2192">
          <cell r="N2192">
            <v>3761</v>
          </cell>
        </row>
        <row r="2193">
          <cell r="N2193">
            <v>0</v>
          </cell>
        </row>
        <row r="2194">
          <cell r="N2194">
            <v>0</v>
          </cell>
        </row>
        <row r="2195">
          <cell r="N2195">
            <v>0</v>
          </cell>
        </row>
        <row r="2196">
          <cell r="N2196">
            <v>13405</v>
          </cell>
        </row>
        <row r="2198">
          <cell r="N2198">
            <v>1406</v>
          </cell>
        </row>
        <row r="2199">
          <cell r="Q2199">
            <v>26938</v>
          </cell>
          <cell r="U2199"/>
          <cell r="V2199"/>
        </row>
        <row r="2200">
          <cell r="N2200">
            <v>409896</v>
          </cell>
        </row>
        <row r="2201">
          <cell r="N2201">
            <v>0</v>
          </cell>
        </row>
        <row r="2202">
          <cell r="N2202">
            <v>33</v>
          </cell>
        </row>
        <row r="2203">
          <cell r="N2203">
            <v>15376</v>
          </cell>
        </row>
        <row r="2204">
          <cell r="N2204">
            <v>7224</v>
          </cell>
        </row>
        <row r="2205">
          <cell r="N2205">
            <v>122336</v>
          </cell>
        </row>
        <row r="2207">
          <cell r="N2207">
            <v>60</v>
          </cell>
        </row>
        <row r="2208">
          <cell r="Q2208"/>
          <cell r="U2208"/>
          <cell r="V2208"/>
        </row>
        <row r="2209">
          <cell r="N2209">
            <v>0</v>
          </cell>
        </row>
        <row r="2210">
          <cell r="N2210">
            <v>0</v>
          </cell>
        </row>
        <row r="2211">
          <cell r="N2211">
            <v>0</v>
          </cell>
        </row>
        <row r="2212">
          <cell r="N2212">
            <v>0</v>
          </cell>
        </row>
        <row r="2213">
          <cell r="N2213">
            <v>11000</v>
          </cell>
        </row>
        <row r="2214">
          <cell r="N2214">
            <v>29246</v>
          </cell>
        </row>
        <row r="2216">
          <cell r="N2216">
            <v>189583</v>
          </cell>
        </row>
        <row r="2217">
          <cell r="Q2217"/>
          <cell r="U2217"/>
          <cell r="V2217"/>
        </row>
        <row r="2218">
          <cell r="N2218">
            <v>0</v>
          </cell>
        </row>
        <row r="2219">
          <cell r="N2219">
            <v>29175</v>
          </cell>
        </row>
        <row r="2220">
          <cell r="N2220">
            <v>0</v>
          </cell>
        </row>
        <row r="2221">
          <cell r="N2221">
            <v>0</v>
          </cell>
        </row>
        <row r="2222">
          <cell r="N2222">
            <v>0</v>
          </cell>
        </row>
        <row r="2223">
          <cell r="N2223">
            <v>283</v>
          </cell>
        </row>
        <row r="2225">
          <cell r="N2225">
            <v>2432</v>
          </cell>
        </row>
        <row r="2226">
          <cell r="Q2226"/>
          <cell r="U2226"/>
          <cell r="V2226"/>
        </row>
        <row r="2227">
          <cell r="N2227">
            <v>0</v>
          </cell>
        </row>
        <row r="2228">
          <cell r="N2228">
            <v>0</v>
          </cell>
        </row>
        <row r="2229">
          <cell r="N2229">
            <v>0</v>
          </cell>
        </row>
        <row r="2230">
          <cell r="N2230">
            <v>0</v>
          </cell>
        </row>
        <row r="2231">
          <cell r="N2231">
            <v>54052</v>
          </cell>
        </row>
        <row r="2232">
          <cell r="N2232">
            <v>84707</v>
          </cell>
        </row>
        <row r="2234">
          <cell r="N2234">
            <v>1166</v>
          </cell>
        </row>
        <row r="2235">
          <cell r="Q2235"/>
          <cell r="U2235"/>
          <cell r="V2235"/>
        </row>
        <row r="2236">
          <cell r="N2236">
            <v>0</v>
          </cell>
        </row>
        <row r="2237">
          <cell r="N2237">
            <v>0</v>
          </cell>
        </row>
        <row r="2238">
          <cell r="N2238">
            <v>34467</v>
          </cell>
        </row>
        <row r="2239">
          <cell r="N2239">
            <v>0</v>
          </cell>
        </row>
        <row r="2240">
          <cell r="N2240">
            <v>10244</v>
          </cell>
        </row>
        <row r="2241">
          <cell r="N2241">
            <v>124465</v>
          </cell>
        </row>
        <row r="2243">
          <cell r="N2243">
            <v>55</v>
          </cell>
        </row>
        <row r="2244">
          <cell r="Q2244"/>
          <cell r="U2244"/>
          <cell r="V2244"/>
        </row>
        <row r="2245">
          <cell r="N2245">
            <v>0</v>
          </cell>
        </row>
        <row r="2246">
          <cell r="N2246">
            <v>0</v>
          </cell>
        </row>
        <row r="2247">
          <cell r="N2247">
            <v>0</v>
          </cell>
        </row>
        <row r="2248">
          <cell r="N2248">
            <v>0</v>
          </cell>
        </row>
        <row r="2249">
          <cell r="N2249">
            <v>26395</v>
          </cell>
        </row>
        <row r="2250">
          <cell r="N2250">
            <v>16761</v>
          </cell>
        </row>
        <row r="2252">
          <cell r="N2252">
            <v>0</v>
          </cell>
        </row>
        <row r="2253">
          <cell r="Q2253"/>
          <cell r="U2253"/>
          <cell r="V2253"/>
        </row>
        <row r="2254">
          <cell r="N2254">
            <v>0</v>
          </cell>
        </row>
        <row r="2255">
          <cell r="N2255">
            <v>0</v>
          </cell>
        </row>
        <row r="2256">
          <cell r="N2256">
            <v>0</v>
          </cell>
        </row>
        <row r="2257">
          <cell r="N2257">
            <v>0</v>
          </cell>
        </row>
        <row r="2258">
          <cell r="N2258">
            <v>0</v>
          </cell>
        </row>
        <row r="2259">
          <cell r="N2259">
            <v>2018</v>
          </cell>
        </row>
        <row r="2270">
          <cell r="N2270">
            <v>20356</v>
          </cell>
        </row>
        <row r="2271">
          <cell r="Q2271"/>
          <cell r="U2271"/>
          <cell r="V2271"/>
        </row>
        <row r="2272">
          <cell r="N2272">
            <v>0</v>
          </cell>
        </row>
        <row r="2273">
          <cell r="N2273">
            <v>4650</v>
          </cell>
        </row>
        <row r="2274">
          <cell r="N2274">
            <v>0</v>
          </cell>
        </row>
        <row r="2275">
          <cell r="N2275">
            <v>0</v>
          </cell>
        </row>
        <row r="2276">
          <cell r="N2276">
            <v>0</v>
          </cell>
        </row>
        <row r="2277">
          <cell r="N2277">
            <v>25977</v>
          </cell>
        </row>
        <row r="2279">
          <cell r="N2279">
            <v>1415</v>
          </cell>
        </row>
        <row r="2280">
          <cell r="Q2280"/>
          <cell r="U2280"/>
          <cell r="V2280"/>
        </row>
        <row r="2281">
          <cell r="N2281">
            <v>7418</v>
          </cell>
        </row>
        <row r="2282">
          <cell r="N2282">
            <v>0</v>
          </cell>
        </row>
        <row r="2283">
          <cell r="N2283">
            <v>1256</v>
          </cell>
        </row>
        <row r="2284">
          <cell r="N2284">
            <v>0</v>
          </cell>
        </row>
        <row r="2285">
          <cell r="N2285">
            <v>5042</v>
          </cell>
        </row>
        <row r="2286">
          <cell r="N2286">
            <v>46659</v>
          </cell>
        </row>
        <row r="2288">
          <cell r="N2288">
            <v>1509</v>
          </cell>
        </row>
        <row r="2289">
          <cell r="Q2289"/>
          <cell r="U2289"/>
          <cell r="V2289"/>
        </row>
        <row r="2290">
          <cell r="N2290">
            <v>0</v>
          </cell>
        </row>
        <row r="2291">
          <cell r="N2291">
            <v>0</v>
          </cell>
        </row>
        <row r="2292">
          <cell r="N2292">
            <v>0</v>
          </cell>
        </row>
        <row r="2293">
          <cell r="N2293">
            <v>0</v>
          </cell>
        </row>
        <row r="2294">
          <cell r="N2294">
            <v>23240</v>
          </cell>
        </row>
        <row r="2295">
          <cell r="N2295">
            <v>33961</v>
          </cell>
        </row>
        <row r="2297">
          <cell r="N2297">
            <v>201050</v>
          </cell>
        </row>
        <row r="2298">
          <cell r="Q2298"/>
          <cell r="U2298"/>
          <cell r="V2298"/>
        </row>
        <row r="2299">
          <cell r="N2299">
            <v>0</v>
          </cell>
        </row>
        <row r="2300">
          <cell r="N2300">
            <v>28414</v>
          </cell>
        </row>
        <row r="2301">
          <cell r="N2301">
            <v>0</v>
          </cell>
        </row>
        <row r="2302">
          <cell r="N2302">
            <v>0</v>
          </cell>
        </row>
        <row r="2303">
          <cell r="N2303">
            <v>0</v>
          </cell>
        </row>
        <row r="2304">
          <cell r="N2304">
            <v>21115</v>
          </cell>
        </row>
        <row r="2306">
          <cell r="N2306">
            <v>11958</v>
          </cell>
        </row>
        <row r="2307">
          <cell r="Q2307"/>
          <cell r="U2307"/>
          <cell r="V2307"/>
        </row>
        <row r="2308">
          <cell r="N2308">
            <v>0</v>
          </cell>
        </row>
        <row r="2309">
          <cell r="N2309">
            <v>0</v>
          </cell>
        </row>
        <row r="2310">
          <cell r="N2310">
            <v>0</v>
          </cell>
        </row>
        <row r="2311">
          <cell r="N2311">
            <v>0</v>
          </cell>
        </row>
        <row r="2312">
          <cell r="N2312">
            <v>4676</v>
          </cell>
        </row>
        <row r="2313">
          <cell r="N2313">
            <v>52537</v>
          </cell>
        </row>
        <row r="2315">
          <cell r="N2315">
            <v>533</v>
          </cell>
        </row>
        <row r="2316">
          <cell r="Q2316"/>
          <cell r="U2316"/>
          <cell r="V2316"/>
        </row>
        <row r="2317">
          <cell r="N2317">
            <v>0</v>
          </cell>
        </row>
        <row r="2318">
          <cell r="N2318">
            <v>0</v>
          </cell>
        </row>
        <row r="2319">
          <cell r="N2319">
            <v>18518</v>
          </cell>
        </row>
        <row r="2320">
          <cell r="N2320">
            <v>0</v>
          </cell>
        </row>
        <row r="2321">
          <cell r="N2321">
            <v>24881</v>
          </cell>
        </row>
        <row r="2322">
          <cell r="N2322">
            <v>111815</v>
          </cell>
        </row>
        <row r="2324">
          <cell r="N2324">
            <v>109</v>
          </cell>
        </row>
        <row r="2325">
          <cell r="Q2325"/>
          <cell r="U2325"/>
          <cell r="V2325"/>
        </row>
        <row r="2326">
          <cell r="N2326">
            <v>0</v>
          </cell>
        </row>
        <row r="2327">
          <cell r="N2327">
            <v>0</v>
          </cell>
        </row>
        <row r="2328">
          <cell r="N2328">
            <v>0</v>
          </cell>
        </row>
        <row r="2329">
          <cell r="N2329">
            <v>0</v>
          </cell>
        </row>
        <row r="2330">
          <cell r="N2330">
            <v>76681</v>
          </cell>
        </row>
        <row r="2331">
          <cell r="N2331">
            <v>16331</v>
          </cell>
        </row>
        <row r="2333">
          <cell r="N2333">
            <v>0</v>
          </cell>
        </row>
        <row r="2334">
          <cell r="Q2334"/>
          <cell r="U2334"/>
          <cell r="V2334"/>
        </row>
        <row r="2335">
          <cell r="N2335">
            <v>0</v>
          </cell>
        </row>
        <row r="2336">
          <cell r="N2336">
            <v>0</v>
          </cell>
        </row>
        <row r="2337">
          <cell r="N2337">
            <v>0</v>
          </cell>
        </row>
        <row r="2338">
          <cell r="N2338">
            <v>0</v>
          </cell>
        </row>
        <row r="2339">
          <cell r="N2339">
            <v>0</v>
          </cell>
        </row>
        <row r="2340">
          <cell r="N2340">
            <v>14830</v>
          </cell>
        </row>
        <row r="2351">
          <cell r="N2351">
            <v>28284</v>
          </cell>
        </row>
        <row r="2352">
          <cell r="Q2352"/>
          <cell r="U2352"/>
          <cell r="V2352"/>
        </row>
        <row r="2353">
          <cell r="N2353">
            <v>0</v>
          </cell>
        </row>
        <row r="2354">
          <cell r="N2354">
            <v>6026</v>
          </cell>
        </row>
        <row r="2355">
          <cell r="N2355">
            <v>0</v>
          </cell>
        </row>
        <row r="2356">
          <cell r="N2356">
            <v>0</v>
          </cell>
        </row>
        <row r="2357">
          <cell r="N2357">
            <v>0</v>
          </cell>
        </row>
        <row r="2358">
          <cell r="N2358">
            <v>31126</v>
          </cell>
        </row>
        <row r="2360">
          <cell r="N2360">
            <v>2301</v>
          </cell>
        </row>
        <row r="2361">
          <cell r="Q2361"/>
          <cell r="U2361"/>
          <cell r="V2361"/>
        </row>
        <row r="2362">
          <cell r="N2362">
            <v>19575</v>
          </cell>
        </row>
        <row r="2363">
          <cell r="N2363">
            <v>0</v>
          </cell>
        </row>
        <row r="2364">
          <cell r="N2364">
            <v>0</v>
          </cell>
        </row>
        <row r="2365">
          <cell r="N2365">
            <v>0</v>
          </cell>
        </row>
        <row r="2366">
          <cell r="N2366">
            <v>1123</v>
          </cell>
        </row>
        <row r="2367">
          <cell r="N2367">
            <v>50643</v>
          </cell>
        </row>
        <row r="2369">
          <cell r="N2369">
            <v>871</v>
          </cell>
        </row>
        <row r="2370">
          <cell r="Q2370"/>
          <cell r="U2370"/>
          <cell r="V2370"/>
        </row>
        <row r="2371">
          <cell r="N2371">
            <v>0</v>
          </cell>
        </row>
        <row r="2372">
          <cell r="N2372">
            <v>0</v>
          </cell>
        </row>
        <row r="2373">
          <cell r="N2373">
            <v>0</v>
          </cell>
        </row>
        <row r="2374">
          <cell r="N2374">
            <v>0</v>
          </cell>
        </row>
        <row r="2375">
          <cell r="N2375">
            <v>26449</v>
          </cell>
        </row>
        <row r="2376">
          <cell r="N2376">
            <v>23108</v>
          </cell>
        </row>
        <row r="2378">
          <cell r="N2378">
            <v>280640</v>
          </cell>
        </row>
        <row r="2379">
          <cell r="Q2379"/>
          <cell r="U2379"/>
          <cell r="V2379"/>
        </row>
        <row r="2380">
          <cell r="N2380">
            <v>0</v>
          </cell>
        </row>
        <row r="2381">
          <cell r="N2381">
            <v>57428</v>
          </cell>
        </row>
        <row r="2382">
          <cell r="N2382">
            <v>0</v>
          </cell>
        </row>
        <row r="2383">
          <cell r="N2383">
            <v>0</v>
          </cell>
        </row>
        <row r="2384">
          <cell r="N2384">
            <v>0</v>
          </cell>
        </row>
        <row r="2385">
          <cell r="N2385">
            <v>1674</v>
          </cell>
        </row>
        <row r="2387">
          <cell r="N2387">
            <v>5371</v>
          </cell>
        </row>
        <row r="2388">
          <cell r="Q2388"/>
          <cell r="U2388"/>
          <cell r="V2388"/>
        </row>
        <row r="2389">
          <cell r="N2389">
            <v>0</v>
          </cell>
        </row>
        <row r="2390">
          <cell r="N2390">
            <v>0</v>
          </cell>
        </row>
        <row r="2391">
          <cell r="N2391">
            <v>0</v>
          </cell>
        </row>
        <row r="2392">
          <cell r="N2392">
            <v>0</v>
          </cell>
        </row>
        <row r="2393">
          <cell r="N2393">
            <v>0</v>
          </cell>
        </row>
        <row r="2394">
          <cell r="N2394">
            <v>97981</v>
          </cell>
        </row>
        <row r="2396">
          <cell r="N2396">
            <v>1395</v>
          </cell>
        </row>
        <row r="2397">
          <cell r="Q2397"/>
          <cell r="U2397"/>
          <cell r="V2397"/>
        </row>
        <row r="2398">
          <cell r="N2398">
            <v>0</v>
          </cell>
        </row>
        <row r="2399">
          <cell r="N2399">
            <v>0</v>
          </cell>
        </row>
        <row r="2400">
          <cell r="N2400">
            <v>36650</v>
          </cell>
        </row>
        <row r="2401">
          <cell r="N2401">
            <v>0</v>
          </cell>
        </row>
        <row r="2402">
          <cell r="N2402">
            <v>4256</v>
          </cell>
        </row>
        <row r="2403">
          <cell r="N2403">
            <v>165686</v>
          </cell>
        </row>
        <row r="2405">
          <cell r="N2405">
            <v>1383</v>
          </cell>
        </row>
        <row r="2406">
          <cell r="Q2406"/>
          <cell r="U2406"/>
          <cell r="V2406"/>
        </row>
        <row r="2408">
          <cell r="N2408">
            <v>0</v>
          </cell>
        </row>
        <row r="2409">
          <cell r="N2409">
            <v>0</v>
          </cell>
        </row>
        <row r="2410">
          <cell r="N2410">
            <v>0</v>
          </cell>
        </row>
        <row r="2411">
          <cell r="N2411">
            <v>58553</v>
          </cell>
        </row>
        <row r="2412">
          <cell r="N2412">
            <v>20081</v>
          </cell>
        </row>
        <row r="2414">
          <cell r="N2414">
            <v>0</v>
          </cell>
        </row>
        <row r="2415">
          <cell r="Q2415"/>
          <cell r="U2415"/>
          <cell r="V2415"/>
        </row>
        <row r="2416">
          <cell r="N2416">
            <v>0</v>
          </cell>
        </row>
        <row r="2417">
          <cell r="N2417">
            <v>0</v>
          </cell>
        </row>
        <row r="2418">
          <cell r="N2418">
            <v>0</v>
          </cell>
        </row>
        <row r="2419">
          <cell r="N2419">
            <v>0</v>
          </cell>
        </row>
        <row r="2420">
          <cell r="N2420">
            <v>0</v>
          </cell>
        </row>
        <row r="2421">
          <cell r="N2421">
            <v>13679</v>
          </cell>
        </row>
        <row r="2432">
          <cell r="N2432">
            <v>39852</v>
          </cell>
        </row>
        <row r="2433">
          <cell r="Q2433"/>
          <cell r="U2433"/>
          <cell r="V2433"/>
        </row>
        <row r="2434">
          <cell r="N2434">
            <v>0</v>
          </cell>
        </row>
        <row r="2435">
          <cell r="N2435">
            <v>8944</v>
          </cell>
        </row>
        <row r="2436">
          <cell r="N2436">
            <v>0</v>
          </cell>
        </row>
        <row r="2437">
          <cell r="N2437">
            <v>0</v>
          </cell>
        </row>
        <row r="2438">
          <cell r="N2438">
            <v>0</v>
          </cell>
        </row>
        <row r="2439">
          <cell r="N2439">
            <v>73515</v>
          </cell>
        </row>
        <row r="2441">
          <cell r="N2441">
            <v>12478</v>
          </cell>
        </row>
        <row r="2442">
          <cell r="Q2442"/>
          <cell r="U2442"/>
          <cell r="V2442"/>
        </row>
        <row r="2443">
          <cell r="N2443">
            <v>210728</v>
          </cell>
        </row>
        <row r="2444">
          <cell r="N2444">
            <v>0</v>
          </cell>
        </row>
        <row r="2445">
          <cell r="N2445">
            <v>6376</v>
          </cell>
        </row>
        <row r="2446">
          <cell r="N2446">
            <v>0</v>
          </cell>
        </row>
        <row r="2447">
          <cell r="N2447">
            <v>49787</v>
          </cell>
        </row>
        <row r="2448">
          <cell r="N2448">
            <v>191606</v>
          </cell>
        </row>
        <row r="2450">
          <cell r="N2450">
            <v>3869</v>
          </cell>
        </row>
        <row r="2451">
          <cell r="Q2451"/>
          <cell r="U2451"/>
          <cell r="V2451"/>
        </row>
        <row r="2452">
          <cell r="N2452">
            <v>0</v>
          </cell>
        </row>
        <row r="2453">
          <cell r="N2453">
            <v>0</v>
          </cell>
        </row>
        <row r="2454">
          <cell r="N2454">
            <v>0</v>
          </cell>
        </row>
        <row r="2455">
          <cell r="N2455">
            <v>0</v>
          </cell>
        </row>
        <row r="2456">
          <cell r="N2456">
            <v>54331</v>
          </cell>
        </row>
        <row r="2457">
          <cell r="N2457">
            <v>101943</v>
          </cell>
        </row>
        <row r="2459">
          <cell r="N2459">
            <v>592298</v>
          </cell>
        </row>
        <row r="2460">
          <cell r="Q2460"/>
          <cell r="U2460"/>
          <cell r="V2460"/>
        </row>
        <row r="2461">
          <cell r="N2461">
            <v>0</v>
          </cell>
        </row>
        <row r="2462">
          <cell r="N2462">
            <v>133916</v>
          </cell>
        </row>
        <row r="2463">
          <cell r="N2463">
            <v>0</v>
          </cell>
        </row>
        <row r="2464">
          <cell r="N2464">
            <v>0</v>
          </cell>
        </row>
        <row r="2465">
          <cell r="N2465">
            <v>0</v>
          </cell>
        </row>
        <row r="2466">
          <cell r="N2466">
            <v>420</v>
          </cell>
        </row>
        <row r="2468">
          <cell r="N2468">
            <v>5010</v>
          </cell>
        </row>
        <row r="2469">
          <cell r="Q2469"/>
          <cell r="U2469"/>
          <cell r="V2469"/>
        </row>
        <row r="2470">
          <cell r="N2470">
            <v>0</v>
          </cell>
        </row>
        <row r="2471">
          <cell r="N2471">
            <v>0</v>
          </cell>
        </row>
        <row r="2472">
          <cell r="N2472">
            <v>0</v>
          </cell>
        </row>
        <row r="2473">
          <cell r="N2473">
            <v>0</v>
          </cell>
        </row>
        <row r="2474">
          <cell r="N2474">
            <v>61528</v>
          </cell>
        </row>
        <row r="2475">
          <cell r="N2475">
            <v>225179</v>
          </cell>
        </row>
        <row r="2477">
          <cell r="N2477">
            <v>1828</v>
          </cell>
        </row>
        <row r="2478">
          <cell r="Q2478"/>
          <cell r="U2478"/>
          <cell r="V2478"/>
        </row>
        <row r="2479">
          <cell r="N2479">
            <v>0</v>
          </cell>
        </row>
        <row r="2480">
          <cell r="N2480">
            <v>0</v>
          </cell>
        </row>
        <row r="2481">
          <cell r="N2481">
            <v>75452</v>
          </cell>
        </row>
        <row r="2482">
          <cell r="N2482">
            <v>0</v>
          </cell>
        </row>
        <row r="2483">
          <cell r="N2483">
            <v>45760</v>
          </cell>
        </row>
        <row r="2484">
          <cell r="N2484">
            <v>252201</v>
          </cell>
        </row>
        <row r="2486">
          <cell r="N2486">
            <v>149</v>
          </cell>
        </row>
        <row r="2487">
          <cell r="Q2487"/>
          <cell r="U2487"/>
          <cell r="V2487"/>
        </row>
        <row r="2488">
          <cell r="N2488">
            <v>0</v>
          </cell>
        </row>
        <row r="2489">
          <cell r="N2489">
            <v>0</v>
          </cell>
        </row>
        <row r="2490">
          <cell r="N2490">
            <v>0</v>
          </cell>
        </row>
        <row r="2491">
          <cell r="N2491">
            <v>0</v>
          </cell>
        </row>
        <row r="2492">
          <cell r="N2492">
            <v>149819</v>
          </cell>
        </row>
        <row r="2493">
          <cell r="N2493">
            <v>33324</v>
          </cell>
        </row>
        <row r="2495">
          <cell r="N2495">
            <v>0</v>
          </cell>
        </row>
        <row r="2496">
          <cell r="Q2496"/>
          <cell r="U2496"/>
          <cell r="V2496"/>
        </row>
        <row r="2497">
          <cell r="N2497">
            <v>0</v>
          </cell>
        </row>
        <row r="2498">
          <cell r="N2498">
            <v>0</v>
          </cell>
        </row>
        <row r="2499">
          <cell r="N2499">
            <v>0</v>
          </cell>
        </row>
        <row r="2500">
          <cell r="N2500">
            <v>0</v>
          </cell>
        </row>
        <row r="2501">
          <cell r="N2501">
            <v>0</v>
          </cell>
        </row>
        <row r="2502">
          <cell r="N2502">
            <v>32079</v>
          </cell>
        </row>
        <row r="2513">
          <cell r="N2513">
            <v>17128</v>
          </cell>
        </row>
        <row r="2514">
          <cell r="Q2514"/>
          <cell r="U2514"/>
          <cell r="V2514"/>
        </row>
        <row r="2515">
          <cell r="N2515">
            <v>0</v>
          </cell>
        </row>
        <row r="2516">
          <cell r="N2516">
            <v>3954</v>
          </cell>
        </row>
        <row r="2517">
          <cell r="N2517">
            <v>0</v>
          </cell>
        </row>
        <row r="2518">
          <cell r="N2518">
            <v>0</v>
          </cell>
        </row>
        <row r="2519">
          <cell r="N2519">
            <v>0</v>
          </cell>
        </row>
        <row r="2520">
          <cell r="N2520">
            <v>31208</v>
          </cell>
        </row>
        <row r="2522">
          <cell r="N2522">
            <v>9231</v>
          </cell>
        </row>
        <row r="2523">
          <cell r="Q2523"/>
          <cell r="U2523"/>
          <cell r="V2523"/>
        </row>
        <row r="2524">
          <cell r="N2524">
            <v>163</v>
          </cell>
        </row>
        <row r="2525">
          <cell r="N2525">
            <v>0</v>
          </cell>
        </row>
        <row r="2526">
          <cell r="N2526">
            <v>6429</v>
          </cell>
        </row>
        <row r="2527">
          <cell r="N2527">
            <v>0</v>
          </cell>
        </row>
        <row r="2528">
          <cell r="N2528">
            <v>2955</v>
          </cell>
        </row>
        <row r="2529">
          <cell r="N2529">
            <v>47369</v>
          </cell>
        </row>
        <row r="2531">
          <cell r="N2531">
            <v>739</v>
          </cell>
        </row>
        <row r="2532">
          <cell r="Q2532"/>
          <cell r="U2532"/>
          <cell r="V2532"/>
        </row>
        <row r="2533">
          <cell r="N2533">
            <v>0</v>
          </cell>
        </row>
        <row r="2534">
          <cell r="N2534">
            <v>0</v>
          </cell>
        </row>
        <row r="2535">
          <cell r="N2535">
            <v>0</v>
          </cell>
        </row>
        <row r="2536">
          <cell r="N2536">
            <v>0</v>
          </cell>
        </row>
        <row r="2537">
          <cell r="N2537">
            <v>6980</v>
          </cell>
        </row>
        <row r="2538">
          <cell r="N2538">
            <v>22046</v>
          </cell>
        </row>
        <row r="2540">
          <cell r="N2540">
            <v>344602</v>
          </cell>
        </row>
        <row r="2541">
          <cell r="Q2541"/>
          <cell r="U2541"/>
          <cell r="V2541"/>
        </row>
        <row r="2542">
          <cell r="N2542">
            <v>0</v>
          </cell>
        </row>
        <row r="2543">
          <cell r="N2543">
            <v>64844</v>
          </cell>
        </row>
        <row r="2544">
          <cell r="N2544">
            <v>0</v>
          </cell>
        </row>
        <row r="2545">
          <cell r="N2545">
            <v>0</v>
          </cell>
        </row>
        <row r="2546">
          <cell r="N2546">
            <v>0</v>
          </cell>
        </row>
        <row r="2547">
          <cell r="N2547">
            <v>112</v>
          </cell>
        </row>
        <row r="2549">
          <cell r="N2549">
            <v>68794</v>
          </cell>
        </row>
        <row r="2550">
          <cell r="Q2550"/>
          <cell r="U2550"/>
          <cell r="V2550"/>
        </row>
        <row r="2551">
          <cell r="N2551">
            <v>0</v>
          </cell>
        </row>
        <row r="2552">
          <cell r="N2552">
            <v>0</v>
          </cell>
        </row>
        <row r="2553">
          <cell r="N2553">
            <v>0</v>
          </cell>
        </row>
        <row r="2554">
          <cell r="N2554">
            <v>0</v>
          </cell>
        </row>
        <row r="2555">
          <cell r="N2555">
            <v>3996</v>
          </cell>
        </row>
        <row r="2556">
          <cell r="N2556">
            <v>39846</v>
          </cell>
        </row>
        <row r="2558">
          <cell r="N2558">
            <v>548</v>
          </cell>
        </row>
        <row r="2559">
          <cell r="Q2559"/>
          <cell r="U2559"/>
          <cell r="V2559"/>
        </row>
        <row r="2560">
          <cell r="N2560">
            <v>0</v>
          </cell>
        </row>
        <row r="2561">
          <cell r="N2561">
            <v>0</v>
          </cell>
        </row>
        <row r="2562">
          <cell r="N2562">
            <v>22100</v>
          </cell>
        </row>
        <row r="2563">
          <cell r="N2563">
            <v>0</v>
          </cell>
        </row>
        <row r="2564">
          <cell r="N2564">
            <v>4022</v>
          </cell>
        </row>
        <row r="2565">
          <cell r="N2565">
            <v>99145</v>
          </cell>
        </row>
        <row r="2567">
          <cell r="N2567">
            <v>30</v>
          </cell>
        </row>
        <row r="2568">
          <cell r="Q2568"/>
          <cell r="U2568"/>
          <cell r="V2568"/>
        </row>
        <row r="2569">
          <cell r="N2569">
            <v>0</v>
          </cell>
        </row>
        <row r="2570">
          <cell r="N2570">
            <v>0</v>
          </cell>
        </row>
        <row r="2571">
          <cell r="N2571">
            <v>0</v>
          </cell>
        </row>
        <row r="2572">
          <cell r="N2572">
            <v>0</v>
          </cell>
        </row>
        <row r="2573">
          <cell r="N2573">
            <v>30167</v>
          </cell>
        </row>
        <row r="2574">
          <cell r="N2574">
            <v>8454</v>
          </cell>
        </row>
        <row r="2576">
          <cell r="N2576">
            <v>0</v>
          </cell>
        </row>
        <row r="2577">
          <cell r="Q2577"/>
          <cell r="U2577"/>
          <cell r="V2577"/>
        </row>
        <row r="2578">
          <cell r="N2578">
            <v>0</v>
          </cell>
        </row>
        <row r="2579">
          <cell r="N2579">
            <v>0</v>
          </cell>
        </row>
        <row r="2580">
          <cell r="N2580">
            <v>0</v>
          </cell>
        </row>
        <row r="2581">
          <cell r="N2581">
            <v>0</v>
          </cell>
        </row>
        <row r="2582">
          <cell r="N2582">
            <v>0</v>
          </cell>
        </row>
        <row r="2583">
          <cell r="N2583">
            <v>28426</v>
          </cell>
        </row>
        <row r="2594">
          <cell r="N2594">
            <v>15364</v>
          </cell>
        </row>
        <row r="2595">
          <cell r="Q2595"/>
          <cell r="U2595"/>
          <cell r="V2595"/>
        </row>
        <row r="2596">
          <cell r="N2596">
            <v>0</v>
          </cell>
        </row>
        <row r="2597">
          <cell r="N2597">
            <v>3524</v>
          </cell>
        </row>
        <row r="2598">
          <cell r="N2598">
            <v>0</v>
          </cell>
        </row>
        <row r="2599">
          <cell r="N2599">
            <v>0</v>
          </cell>
        </row>
        <row r="2600">
          <cell r="N2600">
            <v>0</v>
          </cell>
        </row>
        <row r="2601">
          <cell r="N2601">
            <v>23841</v>
          </cell>
        </row>
        <row r="2603">
          <cell r="N2603">
            <v>2347</v>
          </cell>
        </row>
        <row r="2604">
          <cell r="Q2604"/>
          <cell r="U2604"/>
          <cell r="V2604"/>
        </row>
        <row r="2605">
          <cell r="N2605">
            <v>3695</v>
          </cell>
        </row>
        <row r="2606">
          <cell r="N2606">
            <v>857.10068181402767</v>
          </cell>
        </row>
        <row r="2607">
          <cell r="N2607">
            <v>2288</v>
          </cell>
        </row>
        <row r="2608">
          <cell r="N2608">
            <v>0</v>
          </cell>
        </row>
        <row r="2609">
          <cell r="N2609">
            <v>9686.2894526092514</v>
          </cell>
        </row>
        <row r="2610">
          <cell r="N2610">
            <v>33488</v>
          </cell>
        </row>
        <row r="2612">
          <cell r="N2612">
            <v>2139</v>
          </cell>
        </row>
        <row r="2613">
          <cell r="Q2613"/>
          <cell r="U2613"/>
          <cell r="V2613"/>
        </row>
        <row r="2614">
          <cell r="N2614">
            <v>0</v>
          </cell>
        </row>
        <row r="2615">
          <cell r="N2615">
            <v>0</v>
          </cell>
        </row>
        <row r="2616">
          <cell r="N2616">
            <v>0</v>
          </cell>
        </row>
        <row r="2617">
          <cell r="N2617">
            <v>0</v>
          </cell>
        </row>
        <row r="2618">
          <cell r="N2618">
            <v>36772.71054739075</v>
          </cell>
        </row>
        <row r="2619">
          <cell r="N2619">
            <v>38287</v>
          </cell>
        </row>
        <row r="2621">
          <cell r="N2621">
            <v>420879</v>
          </cell>
        </row>
        <row r="2622">
          <cell r="Q2622"/>
          <cell r="U2622"/>
          <cell r="V2622"/>
        </row>
        <row r="2623">
          <cell r="N2623">
            <v>0</v>
          </cell>
        </row>
        <row r="2624">
          <cell r="N2624">
            <v>120460.89931818598</v>
          </cell>
        </row>
        <row r="2625">
          <cell r="N2625">
            <v>0</v>
          </cell>
        </row>
        <row r="2626">
          <cell r="N2626">
            <v>0</v>
          </cell>
        </row>
        <row r="2627">
          <cell r="N2627">
            <v>0</v>
          </cell>
        </row>
        <row r="2628">
          <cell r="N2628">
            <v>177</v>
          </cell>
        </row>
        <row r="2630">
          <cell r="N2630">
            <v>2381</v>
          </cell>
        </row>
        <row r="2631">
          <cell r="Q2631"/>
          <cell r="U2631"/>
          <cell r="V2631"/>
        </row>
        <row r="2632">
          <cell r="N2632">
            <v>0</v>
          </cell>
        </row>
        <row r="2633">
          <cell r="N2633">
            <v>0</v>
          </cell>
        </row>
        <row r="2634">
          <cell r="N2634">
            <v>0</v>
          </cell>
        </row>
        <row r="2635">
          <cell r="N2635">
            <v>0</v>
          </cell>
        </row>
        <row r="2636">
          <cell r="N2636">
            <v>11300</v>
          </cell>
        </row>
        <row r="2637">
          <cell r="N2637">
            <v>94676</v>
          </cell>
        </row>
        <row r="2639">
          <cell r="N2639">
            <v>1629</v>
          </cell>
        </row>
        <row r="2640">
          <cell r="Q2640"/>
          <cell r="U2640"/>
          <cell r="V2640"/>
        </row>
        <row r="2642">
          <cell r="N2642">
            <v>0</v>
          </cell>
        </row>
        <row r="2643">
          <cell r="N2643">
            <v>35221</v>
          </cell>
        </row>
        <row r="2645">
          <cell r="N2645">
            <v>40700</v>
          </cell>
        </row>
        <row r="2646">
          <cell r="N2646">
            <v>126780</v>
          </cell>
        </row>
        <row r="2648">
          <cell r="N2648">
            <v>43</v>
          </cell>
        </row>
        <row r="2649">
          <cell r="Q2649"/>
          <cell r="U2649"/>
          <cell r="V2649"/>
        </row>
        <row r="2651">
          <cell r="N2651">
            <v>0</v>
          </cell>
        </row>
        <row r="2652">
          <cell r="N2652">
            <v>0</v>
          </cell>
        </row>
        <row r="2654">
          <cell r="N2654">
            <v>85500</v>
          </cell>
        </row>
        <row r="2655">
          <cell r="N2655">
            <v>17484</v>
          </cell>
        </row>
        <row r="2657">
          <cell r="N2657">
            <v>0</v>
          </cell>
        </row>
        <row r="2658">
          <cell r="Q2658"/>
          <cell r="U2658"/>
          <cell r="V2658"/>
        </row>
        <row r="2659">
          <cell r="N2659">
            <v>0</v>
          </cell>
        </row>
        <row r="2660">
          <cell r="N2660">
            <v>0</v>
          </cell>
        </row>
        <row r="2661">
          <cell r="N2661">
            <v>0</v>
          </cell>
        </row>
        <row r="2662">
          <cell r="N2662">
            <v>0</v>
          </cell>
        </row>
        <row r="2663">
          <cell r="N2663">
            <v>0</v>
          </cell>
        </row>
        <row r="2664">
          <cell r="N2664">
            <v>12544</v>
          </cell>
        </row>
        <row r="2675">
          <cell r="N2675">
            <v>20024</v>
          </cell>
        </row>
        <row r="2676">
          <cell r="Q2676"/>
          <cell r="U2676"/>
          <cell r="V2676"/>
        </row>
        <row r="2677">
          <cell r="N2677">
            <v>0</v>
          </cell>
        </row>
        <row r="2678">
          <cell r="N2678">
            <v>4020</v>
          </cell>
        </row>
        <row r="2679">
          <cell r="N2679">
            <v>0</v>
          </cell>
        </row>
        <row r="2680">
          <cell r="N2680">
            <v>0</v>
          </cell>
        </row>
        <row r="2681">
          <cell r="N2681">
            <v>0</v>
          </cell>
        </row>
        <row r="2682">
          <cell r="N2682">
            <v>26520</v>
          </cell>
        </row>
        <row r="2684">
          <cell r="N2684">
            <v>25326</v>
          </cell>
        </row>
        <row r="2685">
          <cell r="Q2685">
            <v>55204</v>
          </cell>
          <cell r="U2685"/>
          <cell r="V2685"/>
        </row>
        <row r="2686">
          <cell r="N2686">
            <v>23575</v>
          </cell>
        </row>
        <row r="2687">
          <cell r="N2687">
            <v>0</v>
          </cell>
        </row>
        <row r="2688">
          <cell r="N2688">
            <v>63269</v>
          </cell>
        </row>
        <row r="2689">
          <cell r="N2689">
            <v>0</v>
          </cell>
        </row>
        <row r="2690">
          <cell r="N2690">
            <v>8578.5473962898704</v>
          </cell>
        </row>
        <row r="2691">
          <cell r="N2691">
            <v>164761.45260371012</v>
          </cell>
        </row>
        <row r="2693">
          <cell r="N2693">
            <v>3779</v>
          </cell>
        </row>
        <row r="2694">
          <cell r="Q2694"/>
          <cell r="U2694"/>
          <cell r="V2694"/>
        </row>
        <row r="2695">
          <cell r="N2695">
            <v>0</v>
          </cell>
        </row>
        <row r="2696">
          <cell r="N2696">
            <v>0</v>
          </cell>
        </row>
        <row r="2697">
          <cell r="N2697">
            <v>0</v>
          </cell>
        </row>
        <row r="2698">
          <cell r="N2698">
            <v>0</v>
          </cell>
        </row>
        <row r="2699">
          <cell r="N2699">
            <v>41556</v>
          </cell>
        </row>
        <row r="2700">
          <cell r="N2700">
            <v>51666.966666666558</v>
          </cell>
        </row>
        <row r="2702">
          <cell r="N2702">
            <v>367294</v>
          </cell>
        </row>
        <row r="2703">
          <cell r="Q2703"/>
          <cell r="U2703"/>
          <cell r="V2703"/>
        </row>
        <row r="2704">
          <cell r="N2704">
            <v>0</v>
          </cell>
        </row>
        <row r="2705">
          <cell r="N2705">
            <v>108010</v>
          </cell>
        </row>
        <row r="2706">
          <cell r="N2706">
            <v>0</v>
          </cell>
        </row>
        <row r="2707">
          <cell r="N2707">
            <v>0</v>
          </cell>
        </row>
        <row r="2708">
          <cell r="N2708">
            <v>0</v>
          </cell>
        </row>
        <row r="2709">
          <cell r="N2709">
            <v>1191</v>
          </cell>
        </row>
        <row r="2711">
          <cell r="N2711">
            <v>4266</v>
          </cell>
        </row>
        <row r="2712">
          <cell r="Q2712"/>
          <cell r="U2712"/>
          <cell r="V2712"/>
        </row>
        <row r="2713">
          <cell r="N2713">
            <v>0</v>
          </cell>
        </row>
        <row r="2714">
          <cell r="N2714">
            <v>0</v>
          </cell>
        </row>
        <row r="2715">
          <cell r="N2715">
            <v>0</v>
          </cell>
        </row>
        <row r="2716">
          <cell r="N2716">
            <v>0</v>
          </cell>
        </row>
        <row r="2717">
          <cell r="N2717">
            <v>31862.452603710131</v>
          </cell>
        </row>
        <row r="2718">
          <cell r="N2718">
            <v>93739.547396289869</v>
          </cell>
        </row>
        <row r="2720">
          <cell r="N2720">
            <v>4552</v>
          </cell>
        </row>
        <row r="2721">
          <cell r="Q2721"/>
          <cell r="U2721"/>
          <cell r="V2721"/>
        </row>
        <row r="2722">
          <cell r="N2722">
            <v>0</v>
          </cell>
        </row>
        <row r="2723">
          <cell r="N2723">
            <v>0</v>
          </cell>
        </row>
        <row r="2724">
          <cell r="N2724">
            <v>102080</v>
          </cell>
        </row>
        <row r="2725">
          <cell r="N2725">
            <v>0</v>
          </cell>
        </row>
        <row r="2726">
          <cell r="N2726">
            <v>48503</v>
          </cell>
        </row>
        <row r="2727">
          <cell r="N2727">
            <v>163439.03333333344</v>
          </cell>
        </row>
        <row r="2729">
          <cell r="N2729">
            <v>383</v>
          </cell>
        </row>
        <row r="2730">
          <cell r="Q2730"/>
          <cell r="U2730"/>
          <cell r="V2730"/>
        </row>
        <row r="2731">
          <cell r="N2731">
            <v>0</v>
          </cell>
        </row>
        <row r="2732">
          <cell r="N2732">
            <v>0</v>
          </cell>
        </row>
        <row r="2733">
          <cell r="N2733">
            <v>0</v>
          </cell>
        </row>
        <row r="2734">
          <cell r="N2734">
            <v>0</v>
          </cell>
        </row>
        <row r="2735">
          <cell r="N2735">
            <v>83700</v>
          </cell>
        </row>
        <row r="2736">
          <cell r="N2736">
            <v>17277</v>
          </cell>
        </row>
        <row r="2738">
          <cell r="N2738">
            <v>0</v>
          </cell>
        </row>
        <row r="2739">
          <cell r="Q2739"/>
          <cell r="U2739"/>
          <cell r="V2739"/>
        </row>
        <row r="2740">
          <cell r="N2740">
            <v>0</v>
          </cell>
        </row>
        <row r="2741">
          <cell r="N2741">
            <v>0</v>
          </cell>
        </row>
        <row r="2742">
          <cell r="N2742">
            <v>0</v>
          </cell>
        </row>
        <row r="2743">
          <cell r="N2743">
            <v>0</v>
          </cell>
        </row>
        <row r="2744">
          <cell r="N2744">
            <v>0</v>
          </cell>
        </row>
        <row r="2745">
          <cell r="N2745">
            <v>10679</v>
          </cell>
        </row>
        <row r="2756">
          <cell r="Q2756"/>
        </row>
        <row r="2765">
          <cell r="T2765">
            <v>0</v>
          </cell>
        </row>
      </sheetData>
      <sheetData sheetId="3"/>
      <sheetData sheetId="4">
        <row r="3">
          <cell r="D3"/>
          <cell r="I3">
            <v>0</v>
          </cell>
        </row>
        <row r="4">
          <cell r="D4"/>
          <cell r="I4"/>
        </row>
        <row r="5">
          <cell r="D5"/>
          <cell r="I5"/>
        </row>
        <row r="6">
          <cell r="D6"/>
          <cell r="I6">
            <v>0</v>
          </cell>
        </row>
      </sheetData>
      <sheetData sheetId="5"/>
      <sheetData sheetId="6"/>
      <sheetData sheetId="7">
        <row r="35">
          <cell r="D35">
            <v>616.4</v>
          </cell>
          <cell r="E35">
            <v>337.75040000000013</v>
          </cell>
          <cell r="G35">
            <v>723.6</v>
          </cell>
          <cell r="H35">
            <v>396.48960000000022</v>
          </cell>
        </row>
        <row r="36">
          <cell r="D36">
            <v>8463.7999999999993</v>
          </cell>
          <cell r="E36">
            <v>4212.7696000000014</v>
          </cell>
          <cell r="G36">
            <v>9066.2000000000007</v>
          </cell>
          <cell r="H36">
            <v>5814.9904000000006</v>
          </cell>
        </row>
        <row r="37">
          <cell r="D37">
            <v>0</v>
          </cell>
          <cell r="E37">
            <v>27.853999999999999</v>
          </cell>
          <cell r="G37">
            <v>0</v>
          </cell>
          <cell r="H37">
            <v>0</v>
          </cell>
        </row>
        <row r="38">
          <cell r="D38">
            <v>0</v>
          </cell>
          <cell r="E38">
            <v>22569.690999999999</v>
          </cell>
          <cell r="G38">
            <v>0</v>
          </cell>
          <cell r="H38">
            <v>0</v>
          </cell>
        </row>
        <row r="39">
          <cell r="E39">
            <v>3073.8029999999999</v>
          </cell>
          <cell r="G39">
            <v>0</v>
          </cell>
          <cell r="H39">
            <v>0</v>
          </cell>
        </row>
        <row r="40">
          <cell r="D40">
            <v>12400</v>
          </cell>
          <cell r="E40">
            <v>8600</v>
          </cell>
        </row>
        <row r="41">
          <cell r="E41">
            <v>5400</v>
          </cell>
        </row>
        <row r="42">
          <cell r="E42">
            <v>15800</v>
          </cell>
        </row>
        <row r="43">
          <cell r="E43">
            <v>9600</v>
          </cell>
        </row>
        <row r="44">
          <cell r="E44">
            <v>7900</v>
          </cell>
        </row>
        <row r="45">
          <cell r="E45">
            <v>3900</v>
          </cell>
        </row>
        <row r="46">
          <cell r="E46">
            <v>9900</v>
          </cell>
          <cell r="G46">
            <v>0</v>
          </cell>
          <cell r="H46">
            <v>0</v>
          </cell>
        </row>
        <row r="47">
          <cell r="D47">
            <v>5926</v>
          </cell>
          <cell r="E47">
            <v>63643</v>
          </cell>
        </row>
      </sheetData>
      <sheetData sheetId="8">
        <row r="4">
          <cell r="C4">
            <v>608</v>
          </cell>
        </row>
        <row r="5">
          <cell r="C5">
            <v>551</v>
          </cell>
        </row>
        <row r="6">
          <cell r="C6">
            <v>361</v>
          </cell>
        </row>
        <row r="7">
          <cell r="C7">
            <v>807.5</v>
          </cell>
        </row>
        <row r="8">
          <cell r="C8">
            <v>589</v>
          </cell>
        </row>
        <row r="9">
          <cell r="C9">
            <v>180.5</v>
          </cell>
        </row>
        <row r="10">
          <cell r="C10">
            <v>152</v>
          </cell>
        </row>
        <row r="11">
          <cell r="C11">
            <v>788.5</v>
          </cell>
        </row>
        <row r="12">
          <cell r="C12">
            <v>228</v>
          </cell>
        </row>
        <row r="13">
          <cell r="C13">
            <v>551</v>
          </cell>
        </row>
        <row r="14">
          <cell r="C14">
            <v>532</v>
          </cell>
        </row>
        <row r="15">
          <cell r="C15">
            <v>665</v>
          </cell>
        </row>
        <row r="16">
          <cell r="C16">
            <v>608</v>
          </cell>
        </row>
        <row r="17">
          <cell r="C17">
            <v>456</v>
          </cell>
        </row>
        <row r="18">
          <cell r="C18">
            <v>1102</v>
          </cell>
        </row>
        <row r="19">
          <cell r="C19">
            <v>209</v>
          </cell>
        </row>
        <row r="20">
          <cell r="C20">
            <v>275.5</v>
          </cell>
        </row>
        <row r="21">
          <cell r="C21">
            <v>76</v>
          </cell>
        </row>
        <row r="22">
          <cell r="C22">
            <v>389.5</v>
          </cell>
        </row>
        <row r="23">
          <cell r="C23">
            <v>142.5</v>
          </cell>
        </row>
        <row r="24">
          <cell r="C24">
            <v>456</v>
          </cell>
        </row>
        <row r="25">
          <cell r="C25">
            <v>3572</v>
          </cell>
        </row>
        <row r="26">
          <cell r="C26">
            <v>2156.5</v>
          </cell>
        </row>
        <row r="27">
          <cell r="C27">
            <v>266</v>
          </cell>
        </row>
        <row r="28">
          <cell r="C28">
            <v>4303.5</v>
          </cell>
        </row>
        <row r="29">
          <cell r="C29">
            <v>741</v>
          </cell>
        </row>
        <row r="30">
          <cell r="C30">
            <v>988</v>
          </cell>
        </row>
        <row r="31">
          <cell r="C31">
            <v>1434.5</v>
          </cell>
        </row>
        <row r="32">
          <cell r="C32">
            <v>1311</v>
          </cell>
        </row>
        <row r="33">
          <cell r="C33">
            <v>2299</v>
          </cell>
        </row>
        <row r="34">
          <cell r="C34">
            <v>2071</v>
          </cell>
        </row>
        <row r="35">
          <cell r="C35">
            <v>1149.5</v>
          </cell>
        </row>
        <row r="36">
          <cell r="C36">
            <v>1938</v>
          </cell>
        </row>
      </sheetData>
      <sheetData sheetId="9"/>
      <sheetData sheetId="10"/>
      <sheetData sheetId="11"/>
      <sheetData sheetId="12"/>
      <sheetData sheetId="13"/>
      <sheetData sheetId="14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johannes.elamzon@lansstyrelsen.se" TargetMode="External"/><Relationship Id="rId2" Type="http://schemas.openxmlformats.org/officeDocument/2006/relationships/hyperlink" Target="http://extra.lansstyrelsen.se/energi/Sv/statistik/Sidor/default.aspx" TargetMode="External"/><Relationship Id="rId1" Type="http://schemas.openxmlformats.org/officeDocument/2006/relationships/hyperlink" Target="mailto:ronja.englund@wsp.com" TargetMode="Externa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comments" Target="../comments8.xml"/><Relationship Id="rId1" Type="http://schemas.openxmlformats.org/officeDocument/2006/relationships/vmlDrawing" Target="../drawings/vmlDrawing8.v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6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0.xml"/><Relationship Id="rId1" Type="http://schemas.openxmlformats.org/officeDocument/2006/relationships/vmlDrawing" Target="../drawings/vmlDrawing10.v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comments" Target="../comments11.xml"/><Relationship Id="rId1" Type="http://schemas.openxmlformats.org/officeDocument/2006/relationships/vmlDrawing" Target="../drawings/vmlDrawing11.vm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comments" Target="../comments12.xml"/><Relationship Id="rId1" Type="http://schemas.openxmlformats.org/officeDocument/2006/relationships/vmlDrawing" Target="../drawings/vmlDrawing12.vml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3.xml"/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7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comments" Target="../comments14.xml"/><Relationship Id="rId1" Type="http://schemas.openxmlformats.org/officeDocument/2006/relationships/vmlDrawing" Target="../drawings/vmlDrawing14.vml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5.xml"/><Relationship Id="rId2" Type="http://schemas.openxmlformats.org/officeDocument/2006/relationships/vmlDrawing" Target="../drawings/vmlDrawing15.vml"/><Relationship Id="rId1" Type="http://schemas.openxmlformats.org/officeDocument/2006/relationships/printerSettings" Target="../printerSettings/printerSettings8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comments" Target="../comments16.xml"/><Relationship Id="rId1" Type="http://schemas.openxmlformats.org/officeDocument/2006/relationships/vmlDrawing" Target="../drawings/vmlDrawing16.vml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comments" Target="../comments17.xml"/><Relationship Id="rId1" Type="http://schemas.openxmlformats.org/officeDocument/2006/relationships/vmlDrawing" Target="../drawings/vmlDrawing17.vml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8.xml"/><Relationship Id="rId2" Type="http://schemas.openxmlformats.org/officeDocument/2006/relationships/vmlDrawing" Target="../drawings/vmlDrawing18.vml"/><Relationship Id="rId1" Type="http://schemas.openxmlformats.org/officeDocument/2006/relationships/printerSettings" Target="../printerSettings/printerSettings9.bin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9.xml"/><Relationship Id="rId2" Type="http://schemas.openxmlformats.org/officeDocument/2006/relationships/vmlDrawing" Target="../drawings/vmlDrawing19.vml"/><Relationship Id="rId1" Type="http://schemas.openxmlformats.org/officeDocument/2006/relationships/printerSettings" Target="../printerSettings/printerSettings10.bin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0.xml"/><Relationship Id="rId2" Type="http://schemas.openxmlformats.org/officeDocument/2006/relationships/vmlDrawing" Target="../drawings/vmlDrawing20.vml"/><Relationship Id="rId1" Type="http://schemas.openxmlformats.org/officeDocument/2006/relationships/printerSettings" Target="../printerSettings/printerSettings11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1.xml"/><Relationship Id="rId1" Type="http://schemas.openxmlformats.org/officeDocument/2006/relationships/vmlDrawing" Target="../drawings/vmlDrawing21.vml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comments" Target="../comments22.xml"/><Relationship Id="rId1" Type="http://schemas.openxmlformats.org/officeDocument/2006/relationships/vmlDrawing" Target="../drawings/vmlDrawing22.vml"/></Relationships>
</file>

<file path=xl/worksheets/_rels/sheet2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3.xml"/><Relationship Id="rId2" Type="http://schemas.openxmlformats.org/officeDocument/2006/relationships/vmlDrawing" Target="../drawings/vmlDrawing23.vml"/><Relationship Id="rId1" Type="http://schemas.openxmlformats.org/officeDocument/2006/relationships/printerSettings" Target="../printerSettings/printerSettings12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comments" Target="../comments24.xml"/><Relationship Id="rId1" Type="http://schemas.openxmlformats.org/officeDocument/2006/relationships/vmlDrawing" Target="../drawings/vmlDrawing24.vml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comments" Target="../comments25.xml"/><Relationship Id="rId1" Type="http://schemas.openxmlformats.org/officeDocument/2006/relationships/vmlDrawing" Target="../drawings/vmlDrawing25.vml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comments" Target="../comments26.xml"/><Relationship Id="rId1" Type="http://schemas.openxmlformats.org/officeDocument/2006/relationships/vmlDrawing" Target="../drawings/vmlDrawing26.vml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comments" Target="../comments27.xml"/><Relationship Id="rId1" Type="http://schemas.openxmlformats.org/officeDocument/2006/relationships/vmlDrawing" Target="../drawings/vmlDrawing27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0.xml.rels><?xml version="1.0" encoding="UTF-8" standalone="yes"?>
<Relationships xmlns="http://schemas.openxmlformats.org/package/2006/relationships"><Relationship Id="rId3" Type="http://schemas.openxmlformats.org/officeDocument/2006/relationships/comments" Target="../comments28.xml"/><Relationship Id="rId2" Type="http://schemas.openxmlformats.org/officeDocument/2006/relationships/vmlDrawing" Target="../drawings/vmlDrawing28.vml"/><Relationship Id="rId1" Type="http://schemas.openxmlformats.org/officeDocument/2006/relationships/printerSettings" Target="../printerSettings/printerSettings13.bin"/></Relationships>
</file>

<file path=xl/worksheets/_rels/sheet31.xml.rels><?xml version="1.0" encoding="UTF-8" standalone="yes"?>
<Relationships xmlns="http://schemas.openxmlformats.org/package/2006/relationships"><Relationship Id="rId3" Type="http://schemas.openxmlformats.org/officeDocument/2006/relationships/comments" Target="../comments29.xml"/><Relationship Id="rId2" Type="http://schemas.openxmlformats.org/officeDocument/2006/relationships/vmlDrawing" Target="../drawings/vmlDrawing29.vml"/><Relationship Id="rId1" Type="http://schemas.openxmlformats.org/officeDocument/2006/relationships/printerSettings" Target="../printerSettings/printerSettings14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comments" Target="../comments30.xml"/><Relationship Id="rId1" Type="http://schemas.openxmlformats.org/officeDocument/2006/relationships/vmlDrawing" Target="../drawings/vmlDrawing30.vml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comments" Target="../comments31.xml"/><Relationship Id="rId1" Type="http://schemas.openxmlformats.org/officeDocument/2006/relationships/vmlDrawing" Target="../drawings/vmlDrawing31.vml"/></Relationships>
</file>

<file path=xl/worksheets/_rels/sheet3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2.xml"/><Relationship Id="rId2" Type="http://schemas.openxmlformats.org/officeDocument/2006/relationships/vmlDrawing" Target="../drawings/vmlDrawing32.vml"/><Relationship Id="rId1" Type="http://schemas.openxmlformats.org/officeDocument/2006/relationships/printerSettings" Target="../printerSettings/printerSettings15.bin"/></Relationships>
</file>

<file path=xl/worksheets/_rels/sheet3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3.xml"/><Relationship Id="rId2" Type="http://schemas.openxmlformats.org/officeDocument/2006/relationships/vmlDrawing" Target="../drawings/vmlDrawing33.vml"/><Relationship Id="rId1" Type="http://schemas.openxmlformats.org/officeDocument/2006/relationships/printerSettings" Target="../printerSettings/printerSettings16.bin"/></Relationships>
</file>

<file path=xl/worksheets/_rels/sheet36.xml.rels><?xml version="1.0" encoding="UTF-8" standalone="yes"?>
<Relationships xmlns="http://schemas.openxmlformats.org/package/2006/relationships"><Relationship Id="rId3" Type="http://schemas.openxmlformats.org/officeDocument/2006/relationships/comments" Target="../comments34.xml"/><Relationship Id="rId2" Type="http://schemas.openxmlformats.org/officeDocument/2006/relationships/vmlDrawing" Target="../drawings/vmlDrawing34.vml"/><Relationship Id="rId1" Type="http://schemas.openxmlformats.org/officeDocument/2006/relationships/printerSettings" Target="../printerSettings/printerSettings17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omments" Target="../comments5.xml"/><Relationship Id="rId1" Type="http://schemas.openxmlformats.org/officeDocument/2006/relationships/vmlDrawing" Target="../drawings/vmlDrawing5.v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23"/>
  <sheetViews>
    <sheetView workbookViewId="0">
      <selection activeCell="C3" sqref="C3"/>
    </sheetView>
  </sheetViews>
  <sheetFormatPr defaultRowHeight="15.75"/>
  <cols>
    <col min="2" max="2" width="35.5" bestFit="1" customWidth="1"/>
    <col min="3" max="3" width="48" bestFit="1" customWidth="1"/>
    <col min="5" max="5" width="85.375" customWidth="1"/>
  </cols>
  <sheetData>
    <row r="1" spans="2:5" ht="16.5" thickBot="1">
      <c r="C1" s="188"/>
    </row>
    <row r="2" spans="2:5">
      <c r="B2" s="189" t="s">
        <v>112</v>
      </c>
      <c r="C2" s="190">
        <v>43626</v>
      </c>
    </row>
    <row r="3" spans="2:5">
      <c r="B3" s="191" t="s">
        <v>113</v>
      </c>
      <c r="C3" s="207">
        <v>43794</v>
      </c>
    </row>
    <row r="4" spans="2:5">
      <c r="B4" s="192" t="s">
        <v>114</v>
      </c>
      <c r="C4" s="193" t="s">
        <v>115</v>
      </c>
    </row>
    <row r="5" spans="2:5">
      <c r="B5" s="192" t="s">
        <v>116</v>
      </c>
      <c r="C5" s="194" t="s">
        <v>117</v>
      </c>
    </row>
    <row r="6" spans="2:5">
      <c r="B6" s="191" t="s">
        <v>118</v>
      </c>
      <c r="C6" s="203" t="s">
        <v>125</v>
      </c>
    </row>
    <row r="7" spans="2:5" ht="16.5" thickBot="1">
      <c r="B7" s="195" t="s">
        <v>116</v>
      </c>
      <c r="C7" s="204" t="s">
        <v>124</v>
      </c>
    </row>
    <row r="10" spans="2:5" ht="16.5" thickBot="1"/>
    <row r="11" spans="2:5" ht="155.25" customHeight="1">
      <c r="B11" s="208" t="s">
        <v>119</v>
      </c>
      <c r="C11" s="209"/>
      <c r="E11" s="210" t="s">
        <v>120</v>
      </c>
    </row>
    <row r="12" spans="2:5">
      <c r="B12" s="196"/>
      <c r="C12" s="197"/>
      <c r="E12" s="211"/>
    </row>
    <row r="13" spans="2:5">
      <c r="B13" s="198" t="s">
        <v>121</v>
      </c>
      <c r="C13" s="197"/>
      <c r="E13" s="211"/>
    </row>
    <row r="14" spans="2:5" ht="16.5" thickBot="1">
      <c r="B14" s="199" t="s">
        <v>122</v>
      </c>
      <c r="C14" s="200"/>
      <c r="E14" s="211"/>
    </row>
    <row r="15" spans="2:5">
      <c r="E15" s="211"/>
    </row>
    <row r="16" spans="2:5" ht="16.5" thickBot="1">
      <c r="B16" s="201"/>
      <c r="E16" s="211"/>
    </row>
    <row r="17" spans="2:5" ht="153.75" customHeight="1" thickBot="1">
      <c r="B17" s="213" t="s">
        <v>123</v>
      </c>
      <c r="C17" s="214"/>
      <c r="E17" s="211"/>
    </row>
    <row r="18" spans="2:5">
      <c r="B18" s="202"/>
      <c r="E18" s="211"/>
    </row>
    <row r="19" spans="2:5">
      <c r="E19" s="211"/>
    </row>
    <row r="20" spans="2:5">
      <c r="E20" s="211"/>
    </row>
    <row r="21" spans="2:5">
      <c r="E21" s="211"/>
    </row>
    <row r="22" spans="2:5">
      <c r="E22" s="211"/>
    </row>
    <row r="23" spans="2:5" ht="16.5" thickBot="1">
      <c r="E23" s="212"/>
    </row>
  </sheetData>
  <mergeCells count="3">
    <mergeCell ref="B11:C11"/>
    <mergeCell ref="E11:E23"/>
    <mergeCell ref="B17:C17"/>
  </mergeCells>
  <hyperlinks>
    <hyperlink ref="C5" r:id="rId1"/>
    <hyperlink ref="B14" r:id="rId2"/>
    <hyperlink ref="C7" r:id="rId3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U71"/>
  <sheetViews>
    <sheetView topLeftCell="K17" zoomScale="70" zoomScaleNormal="70" workbookViewId="0">
      <selection activeCell="T49" sqref="T49"/>
    </sheetView>
  </sheetViews>
  <sheetFormatPr defaultColWidth="8.625" defaultRowHeight="15"/>
  <cols>
    <col min="1" max="1" width="49.5" style="12" customWidth="1"/>
    <col min="2" max="2" width="17.625" style="52" customWidth="1"/>
    <col min="3" max="3" width="17.625" style="12" customWidth="1"/>
    <col min="4" max="12" width="17.625" style="52" customWidth="1"/>
    <col min="13" max="20" width="17.625" style="12" customWidth="1"/>
    <col min="21" max="16384" width="8.625" style="12"/>
  </cols>
  <sheetData>
    <row r="1" spans="1:34" ht="18.75">
      <c r="A1" s="3" t="s">
        <v>0</v>
      </c>
      <c r="Q1" s="4"/>
      <c r="R1" s="4"/>
      <c r="S1" s="4"/>
      <c r="T1" s="4"/>
    </row>
    <row r="2" spans="1:34" ht="15.75">
      <c r="A2" s="79" t="s">
        <v>80</v>
      </c>
      <c r="Q2" s="5"/>
      <c r="AG2" s="53"/>
      <c r="AH2" s="5"/>
    </row>
    <row r="3" spans="1:34" ht="30">
      <c r="A3" s="6">
        <v>2017</v>
      </c>
      <c r="C3" s="54" t="s">
        <v>1</v>
      </c>
      <c r="D3" s="54" t="s">
        <v>32</v>
      </c>
      <c r="E3" s="54" t="s">
        <v>2</v>
      </c>
      <c r="F3" s="55" t="s">
        <v>3</v>
      </c>
      <c r="G3" s="54" t="s">
        <v>17</v>
      </c>
      <c r="H3" s="54" t="s">
        <v>52</v>
      </c>
      <c r="I3" s="55" t="s">
        <v>5</v>
      </c>
      <c r="J3" s="54" t="s">
        <v>4</v>
      </c>
      <c r="K3" s="54" t="s">
        <v>6</v>
      </c>
      <c r="L3" s="54" t="s">
        <v>7</v>
      </c>
      <c r="M3" s="54" t="s">
        <v>68</v>
      </c>
      <c r="N3" s="54" t="s">
        <v>68</v>
      </c>
      <c r="O3" s="55" t="s">
        <v>68</v>
      </c>
      <c r="P3" s="57" t="s">
        <v>9</v>
      </c>
      <c r="Q3" s="53"/>
      <c r="AG3" s="53"/>
      <c r="AH3" s="53"/>
    </row>
    <row r="4" spans="1:34" s="29" customFormat="1" ht="11.25">
      <c r="A4" s="81" t="s">
        <v>60</v>
      </c>
      <c r="C4" s="80" t="s">
        <v>58</v>
      </c>
      <c r="D4" s="80" t="s">
        <v>59</v>
      </c>
      <c r="E4" s="27"/>
      <c r="F4" s="80" t="s">
        <v>61</v>
      </c>
      <c r="G4" s="27"/>
      <c r="H4" s="27"/>
      <c r="I4" s="80" t="s">
        <v>62</v>
      </c>
      <c r="J4" s="27"/>
      <c r="K4" s="27"/>
      <c r="L4" s="27"/>
      <c r="M4" s="27"/>
      <c r="N4" s="28"/>
      <c r="O4" s="28"/>
      <c r="P4" s="82" t="s">
        <v>66</v>
      </c>
      <c r="Q4" s="30"/>
      <c r="AG4" s="30"/>
      <c r="AH4" s="30"/>
    </row>
    <row r="5" spans="1:34" ht="15.75">
      <c r="A5" s="5" t="s">
        <v>53</v>
      </c>
      <c r="C5" s="89">
        <f>[3]Solceller!$C$36</f>
        <v>1938</v>
      </c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>
        <f>SUM(D5:O5)</f>
        <v>0</v>
      </c>
      <c r="Q5" s="53"/>
      <c r="AG5" s="53"/>
      <c r="AH5" s="53"/>
    </row>
    <row r="6" spans="1:34" ht="15.75">
      <c r="A6" s="5" t="s">
        <v>73</v>
      </c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>
        <f t="shared" ref="P6:P11" si="0">SUM(D6:O6)</f>
        <v>0</v>
      </c>
      <c r="Q6" s="53"/>
      <c r="AG6" s="53"/>
      <c r="AH6" s="53"/>
    </row>
    <row r="7" spans="1:34" ht="15.75">
      <c r="A7" s="5" t="s">
        <v>10</v>
      </c>
      <c r="C7" s="105">
        <f>[3]Elproduktion!$N$1322</f>
        <v>10626</v>
      </c>
      <c r="D7" s="160">
        <f>[3]Elproduktion!$N$1323</f>
        <v>0</v>
      </c>
      <c r="E7" s="160">
        <f>[3]Elproduktion!$Q$1324</f>
        <v>0</v>
      </c>
      <c r="F7" s="90">
        <f>[3]Elproduktion!$N$1325</f>
        <v>0</v>
      </c>
      <c r="G7" s="90">
        <f>[3]Elproduktion!$R$1326</f>
        <v>0</v>
      </c>
      <c r="H7" s="160">
        <f>[3]Elproduktion!$S$1327</f>
        <v>0</v>
      </c>
      <c r="I7" s="90">
        <f>[3]Elproduktion!$N$1328</f>
        <v>0</v>
      </c>
      <c r="J7" s="90">
        <f>[3]Elproduktion!$T$1326</f>
        <v>0</v>
      </c>
      <c r="K7" s="90">
        <f>[3]Elproduktion!U1324</f>
        <v>0</v>
      </c>
      <c r="L7" s="90">
        <f>[3]Elproduktion!V1324</f>
        <v>0</v>
      </c>
      <c r="M7" s="58"/>
      <c r="N7" s="58"/>
      <c r="O7" s="58"/>
      <c r="P7" s="163">
        <f t="shared" si="0"/>
        <v>0</v>
      </c>
      <c r="Q7" s="53"/>
      <c r="AG7" s="53"/>
      <c r="AH7" s="53"/>
    </row>
    <row r="8" spans="1:34" ht="15.75">
      <c r="A8" s="5" t="s">
        <v>11</v>
      </c>
      <c r="C8" s="105">
        <f>[3]Elproduktion!$N$1330</f>
        <v>0</v>
      </c>
      <c r="D8" s="90">
        <f>[3]Elproduktion!$N$1331</f>
        <v>0</v>
      </c>
      <c r="E8" s="90">
        <f>[3]Elproduktion!$Q$1332</f>
        <v>0</v>
      </c>
      <c r="F8" s="90">
        <f>[3]Elproduktion!$N$1333</f>
        <v>0</v>
      </c>
      <c r="G8" s="90">
        <f>[3]Elproduktion!$R$1334</f>
        <v>0</v>
      </c>
      <c r="H8" s="90">
        <f>[3]Elproduktion!$S$1335</f>
        <v>0</v>
      </c>
      <c r="I8" s="90">
        <f>[3]Elproduktion!$N$1336</f>
        <v>0</v>
      </c>
      <c r="J8" s="90">
        <f>[3]Elproduktion!$T$1334</f>
        <v>0</v>
      </c>
      <c r="K8" s="90">
        <f>[3]Elproduktion!U1332</f>
        <v>0</v>
      </c>
      <c r="L8" s="90">
        <f>[3]Elproduktion!V1332</f>
        <v>0</v>
      </c>
      <c r="M8" s="58"/>
      <c r="N8" s="58"/>
      <c r="O8" s="58"/>
      <c r="P8" s="58">
        <f t="shared" si="0"/>
        <v>0</v>
      </c>
      <c r="Q8" s="53"/>
      <c r="AG8" s="53"/>
      <c r="AH8" s="53"/>
    </row>
    <row r="9" spans="1:34" ht="15.75">
      <c r="A9" s="5" t="s">
        <v>12</v>
      </c>
      <c r="C9" s="105">
        <f>[3]Elproduktion!$N$1338</f>
        <v>3337</v>
      </c>
      <c r="D9" s="90">
        <f>[3]Elproduktion!$N$1339</f>
        <v>0</v>
      </c>
      <c r="E9" s="90">
        <f>[3]Elproduktion!$Q$1340</f>
        <v>0</v>
      </c>
      <c r="F9" s="90">
        <f>[3]Elproduktion!$N$1341</f>
        <v>0</v>
      </c>
      <c r="G9" s="90">
        <f>[3]Elproduktion!$R$1342</f>
        <v>0</v>
      </c>
      <c r="H9" s="90">
        <f>[3]Elproduktion!$S$1343</f>
        <v>0</v>
      </c>
      <c r="I9" s="90">
        <f>[3]Elproduktion!$N$1344</f>
        <v>0</v>
      </c>
      <c r="J9" s="90">
        <f>[3]Elproduktion!$T$1342</f>
        <v>0</v>
      </c>
      <c r="K9" s="90">
        <f>[3]Elproduktion!U1340</f>
        <v>0</v>
      </c>
      <c r="L9" s="90">
        <f>[3]Elproduktion!V1340</f>
        <v>0</v>
      </c>
      <c r="M9" s="58"/>
      <c r="N9" s="58"/>
      <c r="O9" s="58"/>
      <c r="P9" s="58">
        <f t="shared" si="0"/>
        <v>0</v>
      </c>
      <c r="Q9" s="53"/>
      <c r="AG9" s="53"/>
      <c r="AH9" s="53"/>
    </row>
    <row r="10" spans="1:34" ht="15.75">
      <c r="A10" s="5" t="s">
        <v>13</v>
      </c>
      <c r="C10" s="162">
        <f>[3]Elproduktion!$N$1346</f>
        <v>2963.6244239631337</v>
      </c>
      <c r="D10" s="90">
        <f>[3]Elproduktion!$N$1347</f>
        <v>0</v>
      </c>
      <c r="E10" s="90">
        <f>[3]Elproduktion!$Q$1348</f>
        <v>0</v>
      </c>
      <c r="F10" s="90">
        <f>[3]Elproduktion!$N$1349</f>
        <v>0</v>
      </c>
      <c r="G10" s="90">
        <f>[3]Elproduktion!$R$1350</f>
        <v>0</v>
      </c>
      <c r="H10" s="90">
        <f>[3]Elproduktion!$S$1351</f>
        <v>0</v>
      </c>
      <c r="I10" s="90">
        <f>[3]Elproduktion!$N$1352</f>
        <v>0</v>
      </c>
      <c r="J10" s="90">
        <f>[3]Elproduktion!$T$1350</f>
        <v>0</v>
      </c>
      <c r="K10" s="90">
        <f>[3]Elproduktion!U1348</f>
        <v>0</v>
      </c>
      <c r="L10" s="90">
        <f>[3]Elproduktion!V1348</f>
        <v>0</v>
      </c>
      <c r="M10" s="58"/>
      <c r="N10" s="58"/>
      <c r="O10" s="58"/>
      <c r="P10" s="58">
        <f t="shared" si="0"/>
        <v>0</v>
      </c>
      <c r="Q10" s="53"/>
      <c r="R10" s="5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3"/>
      <c r="AH10" s="53"/>
    </row>
    <row r="11" spans="1:34" ht="15.75">
      <c r="A11" s="5" t="s">
        <v>14</v>
      </c>
      <c r="C11" s="161">
        <f>SUM(C5:C10)</f>
        <v>18864.624423963134</v>
      </c>
      <c r="D11" s="58">
        <f t="shared" ref="D11:O11" si="1">SUM(D5:D10)</f>
        <v>0</v>
      </c>
      <c r="E11" s="58">
        <f t="shared" si="1"/>
        <v>0</v>
      </c>
      <c r="F11" s="58">
        <f t="shared" si="1"/>
        <v>0</v>
      </c>
      <c r="G11" s="58">
        <f t="shared" si="1"/>
        <v>0</v>
      </c>
      <c r="H11" s="58">
        <f t="shared" si="1"/>
        <v>0</v>
      </c>
      <c r="I11" s="58">
        <f t="shared" si="1"/>
        <v>0</v>
      </c>
      <c r="J11" s="58">
        <f t="shared" si="1"/>
        <v>0</v>
      </c>
      <c r="K11" s="58">
        <f t="shared" si="1"/>
        <v>0</v>
      </c>
      <c r="L11" s="58">
        <f t="shared" si="1"/>
        <v>0</v>
      </c>
      <c r="M11" s="58">
        <f t="shared" si="1"/>
        <v>0</v>
      </c>
      <c r="N11" s="58">
        <f t="shared" si="1"/>
        <v>0</v>
      </c>
      <c r="O11" s="58">
        <f t="shared" si="1"/>
        <v>0</v>
      </c>
      <c r="P11" s="58">
        <f t="shared" si="0"/>
        <v>0</v>
      </c>
      <c r="Q11" s="53"/>
      <c r="R11" s="5"/>
      <c r="S11" s="59"/>
      <c r="T11" s="59"/>
      <c r="U11" s="59"/>
      <c r="V11" s="59"/>
      <c r="W11" s="59"/>
      <c r="X11" s="59"/>
      <c r="Y11" s="59"/>
      <c r="Z11" s="59"/>
      <c r="AA11" s="59"/>
      <c r="AB11" s="59"/>
      <c r="AC11" s="59"/>
      <c r="AD11" s="59"/>
      <c r="AE11" s="59"/>
      <c r="AF11" s="59"/>
      <c r="AG11" s="53"/>
      <c r="AH11" s="53"/>
    </row>
    <row r="12" spans="1:34" ht="15.75">
      <c r="B12" s="60"/>
      <c r="C12" s="60"/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4"/>
      <c r="R12" s="4"/>
      <c r="S12" s="4"/>
      <c r="T12" s="4"/>
    </row>
    <row r="13" spans="1:34" ht="15.75">
      <c r="B13" s="60"/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4"/>
      <c r="R13" s="4"/>
      <c r="S13" s="4"/>
      <c r="T13" s="4"/>
    </row>
    <row r="14" spans="1:34" ht="18.75">
      <c r="A14" s="3" t="s">
        <v>15</v>
      </c>
      <c r="B14" s="7"/>
      <c r="C14" s="60"/>
      <c r="D14" s="7"/>
      <c r="E14" s="7"/>
      <c r="F14" s="7"/>
      <c r="G14" s="7"/>
      <c r="H14" s="7"/>
      <c r="I14" s="7"/>
      <c r="J14" s="60"/>
      <c r="K14" s="60"/>
      <c r="L14" s="60"/>
      <c r="M14" s="60"/>
      <c r="N14" s="60"/>
      <c r="O14" s="60"/>
      <c r="P14" s="7"/>
      <c r="Q14" s="4"/>
      <c r="R14" s="4"/>
      <c r="S14" s="4"/>
      <c r="T14" s="4"/>
    </row>
    <row r="15" spans="1:34" ht="15.75">
      <c r="A15" s="79" t="str">
        <f>A2</f>
        <v>1293 Hässleholm</v>
      </c>
      <c r="B15" s="60"/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4"/>
      <c r="R15" s="4"/>
      <c r="S15" s="4"/>
      <c r="T15" s="4"/>
    </row>
    <row r="16" spans="1:34" ht="30">
      <c r="A16" s="6">
        <v>2017</v>
      </c>
      <c r="B16" s="54" t="s">
        <v>16</v>
      </c>
      <c r="C16" s="67" t="s">
        <v>8</v>
      </c>
      <c r="D16" s="54" t="s">
        <v>32</v>
      </c>
      <c r="E16" s="54" t="s">
        <v>2</v>
      </c>
      <c r="F16" s="55" t="s">
        <v>3</v>
      </c>
      <c r="G16" s="54" t="s">
        <v>17</v>
      </c>
      <c r="H16" s="54" t="s">
        <v>52</v>
      </c>
      <c r="I16" s="55" t="s">
        <v>5</v>
      </c>
      <c r="J16" s="54" t="s">
        <v>4</v>
      </c>
      <c r="K16" s="54" t="s">
        <v>6</v>
      </c>
      <c r="L16" s="54" t="s">
        <v>7</v>
      </c>
      <c r="M16" s="54" t="s">
        <v>71</v>
      </c>
      <c r="N16" s="54" t="s">
        <v>68</v>
      </c>
      <c r="O16" s="55" t="s">
        <v>68</v>
      </c>
      <c r="P16" s="57" t="s">
        <v>9</v>
      </c>
      <c r="Q16" s="53"/>
      <c r="AG16" s="53"/>
      <c r="AH16" s="53"/>
    </row>
    <row r="17" spans="1:34" s="29" customFormat="1" ht="11.25">
      <c r="A17" s="81" t="s">
        <v>60</v>
      </c>
      <c r="B17" s="80" t="s">
        <v>63</v>
      </c>
      <c r="C17" s="49"/>
      <c r="D17" s="80" t="s">
        <v>59</v>
      </c>
      <c r="E17" s="27"/>
      <c r="F17" s="80" t="s">
        <v>61</v>
      </c>
      <c r="G17" s="27"/>
      <c r="H17" s="27"/>
      <c r="I17" s="80" t="s">
        <v>62</v>
      </c>
      <c r="J17" s="27"/>
      <c r="K17" s="27"/>
      <c r="L17" s="27"/>
      <c r="M17" s="27"/>
      <c r="N17" s="28"/>
      <c r="O17" s="28"/>
      <c r="P17" s="82" t="s">
        <v>66</v>
      </c>
      <c r="Q17" s="30"/>
      <c r="AG17" s="30"/>
      <c r="AH17" s="30"/>
    </row>
    <row r="18" spans="1:34" ht="15.75">
      <c r="A18" s="5" t="s">
        <v>18</v>
      </c>
      <c r="B18" s="110">
        <f>[3]Fjärrvärmeproduktion!$N$1850+[3]Fjärrvärmeproduktion!$N$1890*([3]Fjärrvärmeproduktion!$N$1850/([3]Fjärrvärmeproduktion!$N$1850+[3]Fjärrvärmeproduktion!$N$1858))</f>
        <v>212105.77015324845</v>
      </c>
      <c r="C18" s="112"/>
      <c r="D18" s="112">
        <f>[3]Fjärrvärmeproduktion!$N$1851</f>
        <v>2396</v>
      </c>
      <c r="E18" s="112">
        <f>[3]Fjärrvärmeproduktion!$Q$1852</f>
        <v>0</v>
      </c>
      <c r="F18" s="112">
        <f>[3]Fjärrvärmeproduktion!$N$1853</f>
        <v>0</v>
      </c>
      <c r="G18" s="112">
        <f>[3]Fjärrvärmeproduktion!$R$1854</f>
        <v>0</v>
      </c>
      <c r="H18" s="112">
        <f>[3]Fjärrvärmeproduktion!$S$1855</f>
        <v>107167</v>
      </c>
      <c r="I18" s="112">
        <f>[3]Fjärrvärmeproduktion!$N$1856</f>
        <v>0</v>
      </c>
      <c r="J18" s="112">
        <f>[3]Fjärrvärmeproduktion!$T$1854</f>
        <v>0</v>
      </c>
      <c r="K18" s="112">
        <f>[3]Fjärrvärmeproduktion!U1852</f>
        <v>0</v>
      </c>
      <c r="L18" s="112">
        <f>[3]Fjärrvärmeproduktion!V1852</f>
        <v>126614</v>
      </c>
      <c r="M18" s="112">
        <f>[3]Fjärrvärmeproduktion!$W$1855</f>
        <v>0</v>
      </c>
      <c r="N18" s="112"/>
      <c r="O18" s="112"/>
      <c r="P18" s="112">
        <f>SUM(C18:O18)</f>
        <v>236177</v>
      </c>
      <c r="Q18" s="4"/>
      <c r="R18" s="4"/>
      <c r="S18" s="4"/>
      <c r="T18" s="4"/>
    </row>
    <row r="19" spans="1:34" ht="15.75">
      <c r="A19" s="5" t="s">
        <v>19</v>
      </c>
      <c r="B19" s="110">
        <f>[3]Fjärrvärmeproduktion!$N$1858+[3]Fjärrvärmeproduktion!$N$1890*([3]Fjärrvärmeproduktion!$N$1858/([3]Fjärrvärmeproduktion!$N$1858+[3]Fjärrvärmeproduktion!$N$1850))</f>
        <v>36032.229846751565</v>
      </c>
      <c r="C19" s="112"/>
      <c r="D19" s="112">
        <f>[3]Fjärrvärmeproduktion!$N$1859</f>
        <v>242</v>
      </c>
      <c r="E19" s="112">
        <f>[3]Fjärrvärmeproduktion!$Q$1860</f>
        <v>0</v>
      </c>
      <c r="F19" s="112">
        <f>[3]Fjärrvärmeproduktion!$N$1861</f>
        <v>0</v>
      </c>
      <c r="G19" s="112">
        <f>[3]Fjärrvärmeproduktion!$R$1862</f>
        <v>0</v>
      </c>
      <c r="H19" s="112">
        <f>[3]Fjärrvärmeproduktion!$S$1863</f>
        <v>38193</v>
      </c>
      <c r="I19" s="112">
        <f>[3]Fjärrvärmeproduktion!$N$1864</f>
        <v>0</v>
      </c>
      <c r="J19" s="112">
        <f>[3]Fjärrvärmeproduktion!$T$1862</f>
        <v>0</v>
      </c>
      <c r="K19" s="112">
        <f>[3]Fjärrvärmeproduktion!U1860</f>
        <v>0</v>
      </c>
      <c r="L19" s="112">
        <f>[3]Fjärrvärmeproduktion!V1860</f>
        <v>0</v>
      </c>
      <c r="M19" s="112">
        <f>[3]Fjärrvärmeproduktion!$W$1863</f>
        <v>0</v>
      </c>
      <c r="N19" s="112"/>
      <c r="O19" s="112"/>
      <c r="P19" s="112">
        <f t="shared" ref="P19:P24" si="2">SUM(C19:O19)</f>
        <v>38435</v>
      </c>
      <c r="Q19" s="4"/>
      <c r="R19" s="4"/>
      <c r="S19" s="4"/>
      <c r="T19" s="4"/>
    </row>
    <row r="20" spans="1:34" ht="15.75">
      <c r="A20" s="5" t="s">
        <v>20</v>
      </c>
      <c r="B20" s="138">
        <f>[3]Fjärrvärmeproduktion!$N$1866</f>
        <v>0</v>
      </c>
      <c r="C20" s="112"/>
      <c r="D20" s="112">
        <f>[3]Fjärrvärmeproduktion!$N$1867</f>
        <v>0</v>
      </c>
      <c r="E20" s="112">
        <f>[3]Fjärrvärmeproduktion!$Q$1868</f>
        <v>0</v>
      </c>
      <c r="F20" s="112">
        <f>[3]Fjärrvärmeproduktion!$N$1869</f>
        <v>0</v>
      </c>
      <c r="G20" s="112">
        <f>[3]Fjärrvärmeproduktion!$R$1870</f>
        <v>0</v>
      </c>
      <c r="H20" s="112">
        <f>[3]Fjärrvärmeproduktion!$S$1871</f>
        <v>0</v>
      </c>
      <c r="I20" s="112">
        <f>[3]Fjärrvärmeproduktion!$N$1872</f>
        <v>0</v>
      </c>
      <c r="J20" s="112">
        <f>[3]Fjärrvärmeproduktion!$T$1870</f>
        <v>0</v>
      </c>
      <c r="K20" s="112">
        <f>[3]Fjärrvärmeproduktion!U1868</f>
        <v>0</v>
      </c>
      <c r="L20" s="112">
        <f>[3]Fjärrvärmeproduktion!V1868</f>
        <v>0</v>
      </c>
      <c r="M20" s="112">
        <f>[3]Fjärrvärmeproduktion!$W$1871</f>
        <v>0</v>
      </c>
      <c r="N20" s="112"/>
      <c r="O20" s="112"/>
      <c r="P20" s="112">
        <f t="shared" si="2"/>
        <v>0</v>
      </c>
      <c r="Q20" s="4"/>
      <c r="R20" s="4"/>
      <c r="S20" s="4"/>
      <c r="T20" s="4"/>
    </row>
    <row r="21" spans="1:34" ht="16.5" thickBot="1">
      <c r="A21" s="5" t="s">
        <v>21</v>
      </c>
      <c r="B21" s="138">
        <f>[3]Fjärrvärmeproduktion!$N$1874</f>
        <v>0</v>
      </c>
      <c r="C21" s="112"/>
      <c r="D21" s="112">
        <f>[3]Fjärrvärmeproduktion!$N$1875</f>
        <v>0</v>
      </c>
      <c r="E21" s="112">
        <f>[3]Fjärrvärmeproduktion!$Q$1876</f>
        <v>0</v>
      </c>
      <c r="F21" s="112">
        <f>[3]Fjärrvärmeproduktion!$N$1877</f>
        <v>0</v>
      </c>
      <c r="G21" s="112">
        <f>[3]Fjärrvärmeproduktion!$R$1878</f>
        <v>0</v>
      </c>
      <c r="H21" s="112">
        <f>[3]Fjärrvärmeproduktion!$S$1879</f>
        <v>0</v>
      </c>
      <c r="I21" s="112">
        <f>[3]Fjärrvärmeproduktion!$N$1880</f>
        <v>0</v>
      </c>
      <c r="J21" s="112">
        <f>[3]Fjärrvärmeproduktion!$T$1878</f>
        <v>0</v>
      </c>
      <c r="K21" s="112">
        <f>[3]Fjärrvärmeproduktion!U1876</f>
        <v>0</v>
      </c>
      <c r="L21" s="112">
        <f>[3]Fjärrvärmeproduktion!V1876</f>
        <v>0</v>
      </c>
      <c r="M21" s="112">
        <f>[3]Fjärrvärmeproduktion!$W$1879</f>
        <v>0</v>
      </c>
      <c r="N21" s="112"/>
      <c r="O21" s="112"/>
      <c r="P21" s="112">
        <f t="shared" si="2"/>
        <v>0</v>
      </c>
      <c r="Q21" s="4"/>
      <c r="R21" s="37"/>
      <c r="S21" s="37"/>
      <c r="T21" s="37"/>
    </row>
    <row r="22" spans="1:34" ht="15.75">
      <c r="A22" s="5" t="s">
        <v>22</v>
      </c>
      <c r="B22" s="110">
        <f>[3]Fjärrvärmeproduktion!$N$1882</f>
        <v>3107</v>
      </c>
      <c r="C22" s="112"/>
      <c r="D22" s="112">
        <f>[3]Fjärrvärmeproduktion!$N$1883</f>
        <v>0</v>
      </c>
      <c r="E22" s="112">
        <f>[3]Fjärrvärmeproduktion!$Q$1884</f>
        <v>0</v>
      </c>
      <c r="F22" s="112">
        <f>[3]Fjärrvärmeproduktion!$N$1885</f>
        <v>0</v>
      </c>
      <c r="G22" s="112">
        <f>[3]Fjärrvärmeproduktion!$R$1886</f>
        <v>0</v>
      </c>
      <c r="H22" s="112">
        <f>[3]Fjärrvärmeproduktion!$S$1887</f>
        <v>0</v>
      </c>
      <c r="I22" s="112">
        <f>[3]Fjärrvärmeproduktion!$N$1888</f>
        <v>0</v>
      </c>
      <c r="J22" s="112">
        <f>[3]Fjärrvärmeproduktion!$T$1886</f>
        <v>0</v>
      </c>
      <c r="K22" s="112">
        <f>[3]Fjärrvärmeproduktion!U1884</f>
        <v>0</v>
      </c>
      <c r="L22" s="112">
        <f>[3]Fjärrvärmeproduktion!V1884</f>
        <v>0</v>
      </c>
      <c r="M22" s="112">
        <f>[3]Fjärrvärmeproduktion!$W$1887</f>
        <v>0</v>
      </c>
      <c r="N22" s="112"/>
      <c r="O22" s="112"/>
      <c r="P22" s="112">
        <f t="shared" si="2"/>
        <v>0</v>
      </c>
      <c r="Q22" s="31"/>
      <c r="R22" s="43" t="s">
        <v>24</v>
      </c>
      <c r="S22" s="88" t="str">
        <f>ROUND(P43/1000,0) &amp;" GWh"</f>
        <v>1617 GWh</v>
      </c>
      <c r="T22" s="38"/>
      <c r="U22" s="36"/>
    </row>
    <row r="23" spans="1:34" ht="15.75">
      <c r="A23" s="5" t="s">
        <v>23</v>
      </c>
      <c r="B23" s="138">
        <v>0</v>
      </c>
      <c r="C23" s="112"/>
      <c r="D23" s="112">
        <f>[3]Fjärrvärmeproduktion!$N$1891</f>
        <v>0</v>
      </c>
      <c r="E23" s="112">
        <f>[3]Fjärrvärmeproduktion!$Q$1892</f>
        <v>0</v>
      </c>
      <c r="F23" s="112">
        <f>[3]Fjärrvärmeproduktion!$N$1893</f>
        <v>0</v>
      </c>
      <c r="G23" s="112">
        <f>[3]Fjärrvärmeproduktion!$R$1894</f>
        <v>0</v>
      </c>
      <c r="H23" s="112">
        <f>[3]Fjärrvärmeproduktion!$S$1895</f>
        <v>0</v>
      </c>
      <c r="I23" s="112">
        <f>[3]Fjärrvärmeproduktion!$N$1896</f>
        <v>0</v>
      </c>
      <c r="J23" s="112">
        <f>[3]Fjärrvärmeproduktion!$T$1894</f>
        <v>0</v>
      </c>
      <c r="K23" s="112">
        <f>[3]Fjärrvärmeproduktion!U1892</f>
        <v>0</v>
      </c>
      <c r="L23" s="112">
        <f>[3]Fjärrvärmeproduktion!V1892</f>
        <v>0</v>
      </c>
      <c r="M23" s="112">
        <f>[3]Fjärrvärmeproduktion!$W$1895</f>
        <v>0</v>
      </c>
      <c r="N23" s="112"/>
      <c r="O23" s="112"/>
      <c r="P23" s="112">
        <f t="shared" si="2"/>
        <v>0</v>
      </c>
      <c r="Q23" s="31"/>
      <c r="R23" s="41"/>
      <c r="S23" s="4"/>
      <c r="T23" s="39"/>
      <c r="U23" s="36"/>
    </row>
    <row r="24" spans="1:34" ht="15.75">
      <c r="A24" s="5" t="s">
        <v>14</v>
      </c>
      <c r="B24" s="112">
        <f>SUM(B18:B23)</f>
        <v>251245</v>
      </c>
      <c r="C24" s="112">
        <f t="shared" ref="C24:O24" si="3">SUM(C18:C23)</f>
        <v>0</v>
      </c>
      <c r="D24" s="112">
        <f t="shared" si="3"/>
        <v>2638</v>
      </c>
      <c r="E24" s="112">
        <f t="shared" si="3"/>
        <v>0</v>
      </c>
      <c r="F24" s="112">
        <f t="shared" si="3"/>
        <v>0</v>
      </c>
      <c r="G24" s="112">
        <f t="shared" si="3"/>
        <v>0</v>
      </c>
      <c r="H24" s="112">
        <f t="shared" si="3"/>
        <v>145360</v>
      </c>
      <c r="I24" s="112">
        <f t="shared" si="3"/>
        <v>0</v>
      </c>
      <c r="J24" s="112">
        <f t="shared" si="3"/>
        <v>0</v>
      </c>
      <c r="K24" s="112">
        <f t="shared" si="3"/>
        <v>0</v>
      </c>
      <c r="L24" s="112">
        <f t="shared" si="3"/>
        <v>126614</v>
      </c>
      <c r="M24" s="112">
        <f t="shared" si="3"/>
        <v>0</v>
      </c>
      <c r="N24" s="112">
        <f t="shared" si="3"/>
        <v>0</v>
      </c>
      <c r="O24" s="112">
        <f t="shared" si="3"/>
        <v>0</v>
      </c>
      <c r="P24" s="112">
        <f t="shared" si="2"/>
        <v>274612</v>
      </c>
      <c r="Q24" s="31"/>
      <c r="R24" s="41"/>
      <c r="S24" s="4" t="s">
        <v>25</v>
      </c>
      <c r="T24" s="39" t="s">
        <v>26</v>
      </c>
      <c r="U24" s="36"/>
    </row>
    <row r="25" spans="1:34" ht="15.75">
      <c r="B25" s="109"/>
      <c r="C25" s="109"/>
      <c r="D25" s="109"/>
      <c r="E25" s="109"/>
      <c r="F25" s="109"/>
      <c r="G25" s="109"/>
      <c r="H25" s="109"/>
      <c r="I25" s="109"/>
      <c r="J25" s="109"/>
      <c r="K25" s="109"/>
      <c r="L25" s="109"/>
      <c r="M25" s="109"/>
      <c r="N25" s="109"/>
      <c r="O25" s="109"/>
      <c r="P25" s="109"/>
      <c r="Q25" s="31"/>
      <c r="R25" s="85" t="str">
        <f>C30</f>
        <v>El</v>
      </c>
      <c r="S25" s="61" t="str">
        <f>ROUND(C43/1000,0) &amp;" GWh"</f>
        <v>561 GWh</v>
      </c>
      <c r="T25" s="42">
        <f>C$44</f>
        <v>0.34685019002785689</v>
      </c>
      <c r="U25" s="36"/>
    </row>
    <row r="26" spans="1:34" ht="15.75">
      <c r="B26" s="110"/>
      <c r="C26" s="109"/>
      <c r="D26" s="109"/>
      <c r="E26" s="109"/>
      <c r="F26" s="109"/>
      <c r="G26" s="109"/>
      <c r="H26" s="109"/>
      <c r="I26" s="109"/>
      <c r="J26" s="109"/>
      <c r="K26" s="109"/>
      <c r="L26" s="109"/>
      <c r="M26" s="109"/>
      <c r="N26" s="109"/>
      <c r="O26" s="109"/>
      <c r="P26" s="109"/>
      <c r="Q26" s="31"/>
      <c r="R26" s="86" t="str">
        <f>D30</f>
        <v>Oljeprodukter</v>
      </c>
      <c r="S26" s="61" t="str">
        <f>ROUND(D43/1000,0) &amp;" GWh"</f>
        <v>428 GWh</v>
      </c>
      <c r="T26" s="42">
        <f>D$44</f>
        <v>0.26478685406987357</v>
      </c>
      <c r="U26" s="36"/>
    </row>
    <row r="27" spans="1:34" ht="15.75">
      <c r="B27" s="109"/>
      <c r="C27" s="109"/>
      <c r="D27" s="109"/>
      <c r="E27" s="109"/>
      <c r="F27" s="109"/>
      <c r="G27" s="109"/>
      <c r="H27" s="109"/>
      <c r="I27" s="109"/>
      <c r="J27" s="109"/>
      <c r="K27" s="109"/>
      <c r="L27" s="109"/>
      <c r="M27" s="109"/>
      <c r="N27" s="109"/>
      <c r="O27" s="109"/>
      <c r="P27" s="109"/>
      <c r="Q27" s="31"/>
      <c r="R27" s="86" t="str">
        <f>E30</f>
        <v>Kol och koks</v>
      </c>
      <c r="S27" s="61" t="str">
        <f>ROUND(E43/1000,0) &amp;" GWh"</f>
        <v>55 GWh</v>
      </c>
      <c r="T27" s="42">
        <f>E$44</f>
        <v>3.4131661207562891E-2</v>
      </c>
      <c r="U27" s="36"/>
    </row>
    <row r="28" spans="1:34" ht="18.75">
      <c r="A28" s="3" t="s">
        <v>27</v>
      </c>
      <c r="B28" s="7"/>
      <c r="C28" s="60"/>
      <c r="D28" s="7"/>
      <c r="E28" s="7"/>
      <c r="F28" s="7"/>
      <c r="G28" s="7"/>
      <c r="H28" s="7"/>
      <c r="I28" s="60"/>
      <c r="J28" s="60"/>
      <c r="K28" s="60"/>
      <c r="L28" s="60"/>
      <c r="M28" s="60"/>
      <c r="N28" s="60"/>
      <c r="O28" s="60"/>
      <c r="P28" s="60"/>
      <c r="Q28" s="31"/>
      <c r="R28" s="86" t="str">
        <f>F30</f>
        <v>Gasol/naturgas</v>
      </c>
      <c r="S28" s="61" t="str">
        <f>ROUND(F43/1000,0) &amp;" GWh"</f>
        <v>24 GWh</v>
      </c>
      <c r="T28" s="42">
        <f>F$44</f>
        <v>1.4576007408309093E-2</v>
      </c>
      <c r="U28" s="36"/>
    </row>
    <row r="29" spans="1:34" ht="15.75">
      <c r="A29" s="79" t="str">
        <f>A2</f>
        <v>1293 Hässleholm</v>
      </c>
      <c r="B29" s="60"/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31"/>
      <c r="R29" s="86" t="str">
        <f>G30</f>
        <v>Biodrivmedel</v>
      </c>
      <c r="S29" s="61" t="str">
        <f>ROUND(G43/1000,0) &amp;" GWh"</f>
        <v>112 GWh</v>
      </c>
      <c r="T29" s="42">
        <f>G$44</f>
        <v>6.926617645611316E-2</v>
      </c>
      <c r="U29" s="36"/>
    </row>
    <row r="30" spans="1:34" ht="30">
      <c r="A30" s="6">
        <v>2017</v>
      </c>
      <c r="B30" s="67" t="s">
        <v>70</v>
      </c>
      <c r="C30" s="56" t="s">
        <v>8</v>
      </c>
      <c r="D30" s="54" t="s">
        <v>32</v>
      </c>
      <c r="E30" s="54" t="s">
        <v>2</v>
      </c>
      <c r="F30" s="55" t="s">
        <v>3</v>
      </c>
      <c r="G30" s="54" t="s">
        <v>28</v>
      </c>
      <c r="H30" s="54" t="s">
        <v>52</v>
      </c>
      <c r="I30" s="55" t="s">
        <v>5</v>
      </c>
      <c r="J30" s="54" t="s">
        <v>4</v>
      </c>
      <c r="K30" s="54" t="s">
        <v>6</v>
      </c>
      <c r="L30" s="54" t="s">
        <v>7</v>
      </c>
      <c r="M30" s="54" t="s">
        <v>71</v>
      </c>
      <c r="N30" s="54" t="s">
        <v>68</v>
      </c>
      <c r="O30" s="55" t="s">
        <v>68</v>
      </c>
      <c r="P30" s="57" t="s">
        <v>29</v>
      </c>
      <c r="Q30" s="31"/>
      <c r="R30" s="85" t="str">
        <f>H30</f>
        <v>Biobränslen</v>
      </c>
      <c r="S30" s="61" t="str">
        <f>ROUND(H43/1000,0) &amp;" GWh"</f>
        <v>311 GWh</v>
      </c>
      <c r="T30" s="42">
        <f>H$44</f>
        <v>0.19210590395878302</v>
      </c>
      <c r="U30" s="36"/>
    </row>
    <row r="31" spans="1:34" s="29" customFormat="1">
      <c r="A31" s="26"/>
      <c r="B31" s="80" t="s">
        <v>65</v>
      </c>
      <c r="C31" s="83" t="s">
        <v>64</v>
      </c>
      <c r="D31" s="80" t="s">
        <v>59</v>
      </c>
      <c r="E31" s="27"/>
      <c r="F31" s="80" t="s">
        <v>61</v>
      </c>
      <c r="G31" s="80" t="s">
        <v>107</v>
      </c>
      <c r="H31" s="80" t="s">
        <v>69</v>
      </c>
      <c r="I31" s="80" t="s">
        <v>62</v>
      </c>
      <c r="J31" s="27"/>
      <c r="K31" s="27"/>
      <c r="L31" s="27"/>
      <c r="M31" s="27"/>
      <c r="N31" s="28"/>
      <c r="O31" s="28"/>
      <c r="P31" s="82" t="s">
        <v>67</v>
      </c>
      <c r="Q31" s="32"/>
      <c r="R31" s="85" t="str">
        <f>I30</f>
        <v>Biogas</v>
      </c>
      <c r="S31" s="61" t="str">
        <f>ROUND(I43/1000,0) &amp;" GWh"</f>
        <v>0 GWh</v>
      </c>
      <c r="T31" s="42">
        <f>I$44</f>
        <v>0</v>
      </c>
      <c r="U31" s="35"/>
      <c r="AG31" s="30"/>
      <c r="AH31" s="30"/>
    </row>
    <row r="32" spans="1:34" ht="15.75">
      <c r="A32" s="5" t="s">
        <v>30</v>
      </c>
      <c r="B32" s="110">
        <f>[3]Slutanvändning!$N$2681</f>
        <v>0</v>
      </c>
      <c r="C32" s="110">
        <f>[3]Slutanvändning!$N$2682</f>
        <v>26520</v>
      </c>
      <c r="D32" s="110">
        <f>[3]Slutanvändning!$N$2675</f>
        <v>20024</v>
      </c>
      <c r="E32" s="112">
        <f>[3]Slutanvändning!$Q$2676</f>
        <v>0</v>
      </c>
      <c r="F32" s="110">
        <f>[3]Slutanvändning!$N$2677</f>
        <v>0</v>
      </c>
      <c r="G32" s="112">
        <f>[3]Slutanvändning!$N$2678</f>
        <v>4020</v>
      </c>
      <c r="H32" s="112">
        <f>[3]Slutanvändning!$N$2679</f>
        <v>0</v>
      </c>
      <c r="I32" s="112">
        <f>[3]Slutanvändning!$N$2680</f>
        <v>0</v>
      </c>
      <c r="J32" s="112">
        <v>0</v>
      </c>
      <c r="K32" s="112">
        <f>[3]Slutanvändning!U2676</f>
        <v>0</v>
      </c>
      <c r="L32" s="112">
        <f>[3]Slutanvändning!V2676</f>
        <v>0</v>
      </c>
      <c r="M32" s="112"/>
      <c r="N32" s="112"/>
      <c r="O32" s="112"/>
      <c r="P32" s="112">
        <f t="shared" ref="P32:P38" si="4">SUM(B32:N32)</f>
        <v>50564</v>
      </c>
      <c r="Q32" s="33"/>
      <c r="R32" s="86" t="str">
        <f>J30</f>
        <v>Avlutar</v>
      </c>
      <c r="S32" s="61" t="str">
        <f>ROUND(J43/1000,0) &amp;" GWh"</f>
        <v>0 GWh</v>
      </c>
      <c r="T32" s="42">
        <f>J$44</f>
        <v>0</v>
      </c>
      <c r="U32" s="36"/>
    </row>
    <row r="33" spans="1:47" ht="15.75">
      <c r="A33" s="5" t="s">
        <v>33</v>
      </c>
      <c r="B33" s="138">
        <f>[3]Slutanvändning!$N$2690</f>
        <v>8578.5473962898704</v>
      </c>
      <c r="C33" s="138">
        <f>[3]Slutanvändning!$N$2691</f>
        <v>164761.45260371012</v>
      </c>
      <c r="D33" s="110">
        <f>[3]Slutanvändning!$N$2684</f>
        <v>25326</v>
      </c>
      <c r="E33" s="155">
        <f>[3]Slutanvändning!$Q$2685</f>
        <v>55204</v>
      </c>
      <c r="F33" s="159">
        <f>[3]Slutanvändning!$N$2686</f>
        <v>23575</v>
      </c>
      <c r="G33" s="112">
        <f>[3]Slutanvändning!$N$2687</f>
        <v>0</v>
      </c>
      <c r="H33" s="112">
        <f>[3]Slutanvändning!$N$2688</f>
        <v>63269</v>
      </c>
      <c r="I33" s="112">
        <f>[3]Slutanvändning!$N$2689</f>
        <v>0</v>
      </c>
      <c r="J33" s="112">
        <v>0</v>
      </c>
      <c r="K33" s="112">
        <f>[3]Slutanvändning!U2685</f>
        <v>0</v>
      </c>
      <c r="L33" s="112">
        <f>[3]Slutanvändning!V2685</f>
        <v>0</v>
      </c>
      <c r="M33" s="112"/>
      <c r="N33" s="112"/>
      <c r="O33" s="112"/>
      <c r="P33" s="157">
        <f t="shared" si="4"/>
        <v>340714</v>
      </c>
      <c r="Q33" s="33"/>
      <c r="R33" s="85" t="str">
        <f>K30</f>
        <v>Torv</v>
      </c>
      <c r="S33" s="61" t="str">
        <f>ROUND(K43/1000,0) &amp;" GWh"</f>
        <v>0 GWh</v>
      </c>
      <c r="T33" s="42">
        <f>K$44</f>
        <v>0</v>
      </c>
      <c r="U33" s="36"/>
    </row>
    <row r="34" spans="1:47" ht="15.75">
      <c r="A34" s="5" t="s">
        <v>34</v>
      </c>
      <c r="B34" s="110">
        <f>[3]Slutanvändning!$N$2699</f>
        <v>41556</v>
      </c>
      <c r="C34" s="138">
        <f>[3]Slutanvändning!$N$2700</f>
        <v>51666.966666666558</v>
      </c>
      <c r="D34" s="110">
        <f>[3]Slutanvändning!$N$2693</f>
        <v>3779</v>
      </c>
      <c r="E34" s="112">
        <f>[3]Slutanvändning!$Q$2694</f>
        <v>0</v>
      </c>
      <c r="F34" s="110">
        <f>[3]Slutanvändning!$N$2695</f>
        <v>0</v>
      </c>
      <c r="G34" s="112">
        <f>[3]Slutanvändning!$N$2696</f>
        <v>0</v>
      </c>
      <c r="H34" s="112">
        <f>[3]Slutanvändning!$N$2697</f>
        <v>0</v>
      </c>
      <c r="I34" s="112">
        <f>[3]Slutanvändning!$N$2698</f>
        <v>0</v>
      </c>
      <c r="J34" s="112">
        <v>0</v>
      </c>
      <c r="K34" s="112">
        <f>[3]Slutanvändning!U2694</f>
        <v>0</v>
      </c>
      <c r="L34" s="112">
        <f>[3]Slutanvändning!V2694</f>
        <v>0</v>
      </c>
      <c r="M34" s="112"/>
      <c r="N34" s="112"/>
      <c r="O34" s="112"/>
      <c r="P34" s="148">
        <f t="shared" si="4"/>
        <v>97001.966666666558</v>
      </c>
      <c r="Q34" s="33"/>
      <c r="R34" s="86" t="str">
        <f>L30</f>
        <v>Avfall</v>
      </c>
      <c r="S34" s="61" t="str">
        <f>ROUND(L43/1000,0) &amp;" GWh"</f>
        <v>127 GWh</v>
      </c>
      <c r="T34" s="42">
        <f>L$44</f>
        <v>7.828320687150149E-2</v>
      </c>
      <c r="U34" s="36"/>
      <c r="V34" s="8"/>
      <c r="W34" s="59"/>
    </row>
    <row r="35" spans="1:47" ht="15.75">
      <c r="A35" s="5" t="s">
        <v>35</v>
      </c>
      <c r="B35" s="110">
        <f>[3]Slutanvändning!$N$2708</f>
        <v>0</v>
      </c>
      <c r="C35" s="110">
        <f>[3]Slutanvändning!$N$2709</f>
        <v>1191</v>
      </c>
      <c r="D35" s="110">
        <f>[3]Slutanvändning!$N$2702</f>
        <v>367294</v>
      </c>
      <c r="E35" s="112">
        <f>[3]Slutanvändning!$Q$2703</f>
        <v>0</v>
      </c>
      <c r="F35" s="110">
        <f>[3]Slutanvändning!$N$2704</f>
        <v>0</v>
      </c>
      <c r="G35" s="112">
        <f>[3]Slutanvändning!$N$2705</f>
        <v>108010</v>
      </c>
      <c r="H35" s="112">
        <f>[3]Slutanvändning!$N$2706</f>
        <v>0</v>
      </c>
      <c r="I35" s="112">
        <f>[3]Slutanvändning!$N$2707</f>
        <v>0</v>
      </c>
      <c r="J35" s="112">
        <v>0</v>
      </c>
      <c r="K35" s="112">
        <f>[3]Slutanvändning!U2703</f>
        <v>0</v>
      </c>
      <c r="L35" s="112">
        <f>[3]Slutanvändning!V2703</f>
        <v>0</v>
      </c>
      <c r="M35" s="112"/>
      <c r="N35" s="112"/>
      <c r="O35" s="112"/>
      <c r="P35" s="112">
        <f>SUM(B35:N35)</f>
        <v>476495</v>
      </c>
      <c r="Q35" s="33"/>
      <c r="R35" s="85" t="str">
        <f>M30</f>
        <v>RT-flis</v>
      </c>
      <c r="S35" s="61" t="str">
        <f>ROUND(M43/1000,0) &amp;" GWh"</f>
        <v>0 GWh</v>
      </c>
      <c r="T35" s="42">
        <f>M$44</f>
        <v>0</v>
      </c>
      <c r="U35" s="36"/>
    </row>
    <row r="36" spans="1:47" ht="15.75">
      <c r="A36" s="5" t="s">
        <v>36</v>
      </c>
      <c r="B36" s="138">
        <f>[3]Slutanvändning!$N$2717</f>
        <v>31862.452603710131</v>
      </c>
      <c r="C36" s="138">
        <f>[3]Slutanvändning!$N$2718</f>
        <v>93739.547396289869</v>
      </c>
      <c r="D36" s="110">
        <f>[3]Slutanvändning!$N$2711</f>
        <v>4266</v>
      </c>
      <c r="E36" s="112">
        <f>[3]Slutanvändning!$Q$2712</f>
        <v>0</v>
      </c>
      <c r="F36" s="110">
        <f>[3]Slutanvändning!$N$2713</f>
        <v>0</v>
      </c>
      <c r="G36" s="112">
        <f>[3]Slutanvändning!$N$2714</f>
        <v>0</v>
      </c>
      <c r="H36" s="112">
        <f>[3]Slutanvändning!$N$2715</f>
        <v>0</v>
      </c>
      <c r="I36" s="112">
        <f>[3]Slutanvändning!$N$2716</f>
        <v>0</v>
      </c>
      <c r="J36" s="112">
        <v>0</v>
      </c>
      <c r="K36" s="112">
        <f>[3]Slutanvändning!U2712</f>
        <v>0</v>
      </c>
      <c r="L36" s="112">
        <f>[3]Slutanvändning!V2712</f>
        <v>0</v>
      </c>
      <c r="M36" s="112"/>
      <c r="N36" s="112"/>
      <c r="O36" s="112"/>
      <c r="P36" s="148">
        <f t="shared" si="4"/>
        <v>129868</v>
      </c>
      <c r="Q36" s="33"/>
      <c r="R36" s="85" t="str">
        <f>N30</f>
        <v>Övrigt</v>
      </c>
      <c r="S36" s="61" t="str">
        <f>ROUND(N43/1000,0) &amp;" GWh"</f>
        <v>0 GWh</v>
      </c>
      <c r="T36" s="42">
        <f>N$44</f>
        <v>0</v>
      </c>
      <c r="U36" s="36"/>
    </row>
    <row r="37" spans="1:47" ht="15.75">
      <c r="A37" s="5" t="s">
        <v>37</v>
      </c>
      <c r="B37" s="110">
        <f>[3]Slutanvändning!$N$2726</f>
        <v>48503</v>
      </c>
      <c r="C37" s="138">
        <f>[3]Slutanvändning!$N$2727</f>
        <v>163439.03333333344</v>
      </c>
      <c r="D37" s="110">
        <f>[3]Slutanvändning!$N$2720</f>
        <v>4552</v>
      </c>
      <c r="E37" s="112">
        <f>[3]Slutanvändning!$Q$2721</f>
        <v>0</v>
      </c>
      <c r="F37" s="110">
        <f>[3]Slutanvändning!$N$2722</f>
        <v>0</v>
      </c>
      <c r="G37" s="112">
        <f>[3]Slutanvändning!$N$2723</f>
        <v>0</v>
      </c>
      <c r="H37" s="112">
        <f>[3]Slutanvändning!$N$2724</f>
        <v>102080</v>
      </c>
      <c r="I37" s="112">
        <f>[3]Slutanvändning!$N$2725</f>
        <v>0</v>
      </c>
      <c r="J37" s="112">
        <v>0</v>
      </c>
      <c r="K37" s="112">
        <f>[3]Slutanvändning!U2721</f>
        <v>0</v>
      </c>
      <c r="L37" s="112">
        <f>[3]Slutanvändning!V2721</f>
        <v>0</v>
      </c>
      <c r="M37" s="112"/>
      <c r="N37" s="112"/>
      <c r="O37" s="112"/>
      <c r="P37" s="148">
        <f t="shared" si="4"/>
        <v>318574.03333333344</v>
      </c>
      <c r="Q37" s="33"/>
      <c r="R37" s="86" t="str">
        <f>O30</f>
        <v>Övrigt</v>
      </c>
      <c r="S37" s="61" t="str">
        <f>ROUND(O43/1000,0) &amp;" GWh"</f>
        <v>0 GWh</v>
      </c>
      <c r="T37" s="42">
        <f>O$44</f>
        <v>0</v>
      </c>
      <c r="U37" s="36"/>
    </row>
    <row r="38" spans="1:47" ht="15.75">
      <c r="A38" s="5" t="s">
        <v>38</v>
      </c>
      <c r="B38" s="127">
        <f>[3]Slutanvändning!$N$2735</f>
        <v>83700</v>
      </c>
      <c r="C38" s="138">
        <f>[3]Slutanvändning!$N$2736</f>
        <v>17277</v>
      </c>
      <c r="D38" s="110">
        <f>[3]Slutanvändning!$N$2729</f>
        <v>383</v>
      </c>
      <c r="E38" s="112">
        <f>[3]Slutanvändning!$Q$2730</f>
        <v>0</v>
      </c>
      <c r="F38" s="110">
        <f>[3]Slutanvändning!$N$2731</f>
        <v>0</v>
      </c>
      <c r="G38" s="112">
        <f>[3]Slutanvändning!$N$2732</f>
        <v>0</v>
      </c>
      <c r="H38" s="112">
        <f>[3]Slutanvändning!$N$2733</f>
        <v>0</v>
      </c>
      <c r="I38" s="112">
        <f>[3]Slutanvändning!$N$2734</f>
        <v>0</v>
      </c>
      <c r="J38" s="112">
        <v>0</v>
      </c>
      <c r="K38" s="112">
        <f>[3]Slutanvändning!U2730</f>
        <v>0</v>
      </c>
      <c r="L38" s="112">
        <f>[3]Slutanvändning!V2730</f>
        <v>0</v>
      </c>
      <c r="M38" s="112"/>
      <c r="N38" s="112"/>
      <c r="O38" s="112"/>
      <c r="P38" s="146">
        <f t="shared" si="4"/>
        <v>101360</v>
      </c>
      <c r="Q38" s="33"/>
      <c r="R38" s="44"/>
      <c r="S38" s="152" t="str">
        <f>ROUND(B43/1000,0) &amp;" GWh"</f>
        <v>0 GWh</v>
      </c>
      <c r="T38" s="40"/>
      <c r="U38" s="36"/>
    </row>
    <row r="39" spans="1:47" ht="15.75">
      <c r="A39" s="5" t="s">
        <v>39</v>
      </c>
      <c r="B39" s="110">
        <f>[3]Slutanvändning!$N$2744</f>
        <v>0</v>
      </c>
      <c r="C39" s="110">
        <f>[3]Slutanvändning!$N$2745</f>
        <v>10679</v>
      </c>
      <c r="D39" s="110">
        <f>[3]Slutanvändning!$N$2738</f>
        <v>0</v>
      </c>
      <c r="E39" s="112">
        <f>[3]Slutanvändning!$Q$2739</f>
        <v>0</v>
      </c>
      <c r="F39" s="110">
        <f>[3]Slutanvändning!$N$2740</f>
        <v>0</v>
      </c>
      <c r="G39" s="112">
        <f>[3]Slutanvändning!$N$2741</f>
        <v>0</v>
      </c>
      <c r="H39" s="112">
        <f>[3]Slutanvändning!$N$2742</f>
        <v>0</v>
      </c>
      <c r="I39" s="112">
        <f>[3]Slutanvändning!$N$2743</f>
        <v>0</v>
      </c>
      <c r="J39" s="112">
        <v>0</v>
      </c>
      <c r="K39" s="112">
        <f>[3]Slutanvändning!U2739</f>
        <v>0</v>
      </c>
      <c r="L39" s="112">
        <f>[3]Slutanvändning!V2739</f>
        <v>0</v>
      </c>
      <c r="M39" s="112"/>
      <c r="N39" s="112"/>
      <c r="O39" s="112"/>
      <c r="P39" s="112">
        <f>SUM(B39:N39)</f>
        <v>10679</v>
      </c>
      <c r="Q39" s="33"/>
      <c r="R39" s="41"/>
      <c r="S39" s="10"/>
      <c r="T39" s="64"/>
    </row>
    <row r="40" spans="1:47" ht="15.75">
      <c r="A40" s="5" t="s">
        <v>14</v>
      </c>
      <c r="B40" s="126">
        <f>SUM(B32:B39)</f>
        <v>214200</v>
      </c>
      <c r="C40" s="148">
        <f t="shared" ref="C40:O40" si="5">SUM(C32:C39)</f>
        <v>529274</v>
      </c>
      <c r="D40" s="112">
        <f t="shared" si="5"/>
        <v>425624</v>
      </c>
      <c r="E40" s="155">
        <f t="shared" si="5"/>
        <v>55204</v>
      </c>
      <c r="F40" s="155">
        <f>SUM(F32:F39)</f>
        <v>23575</v>
      </c>
      <c r="G40" s="112">
        <f t="shared" si="5"/>
        <v>112030</v>
      </c>
      <c r="H40" s="112">
        <f t="shared" si="5"/>
        <v>165349</v>
      </c>
      <c r="I40" s="112">
        <f t="shared" si="5"/>
        <v>0</v>
      </c>
      <c r="J40" s="112">
        <f t="shared" si="5"/>
        <v>0</v>
      </c>
      <c r="K40" s="112">
        <f t="shared" si="5"/>
        <v>0</v>
      </c>
      <c r="L40" s="112">
        <f t="shared" si="5"/>
        <v>0</v>
      </c>
      <c r="M40" s="112">
        <f t="shared" si="5"/>
        <v>0</v>
      </c>
      <c r="N40" s="112">
        <f t="shared" si="5"/>
        <v>0</v>
      </c>
      <c r="O40" s="112">
        <f t="shared" si="5"/>
        <v>0</v>
      </c>
      <c r="P40" s="158">
        <f>SUM(B40:N40)</f>
        <v>1525256</v>
      </c>
      <c r="Q40" s="33"/>
      <c r="R40" s="41"/>
      <c r="S40" s="10" t="s">
        <v>25</v>
      </c>
      <c r="T40" s="64" t="s">
        <v>26</v>
      </c>
    </row>
    <row r="41" spans="1:47">
      <c r="B41" s="109"/>
      <c r="C41" s="109"/>
      <c r="D41" s="109"/>
      <c r="E41" s="109"/>
      <c r="F41" s="109"/>
      <c r="G41" s="109"/>
      <c r="H41" s="109"/>
      <c r="I41" s="109"/>
      <c r="J41" s="109"/>
      <c r="K41" s="109"/>
      <c r="L41" s="109"/>
      <c r="M41" s="109"/>
      <c r="N41" s="109"/>
      <c r="O41" s="109"/>
      <c r="P41" s="109"/>
      <c r="Q41" s="66"/>
      <c r="R41" s="41" t="s">
        <v>40</v>
      </c>
      <c r="S41" s="65" t="str">
        <f>ROUND((B46+C46)/1000,0) &amp;" GWh"</f>
        <v>79 GWh</v>
      </c>
      <c r="T41" s="117"/>
    </row>
    <row r="42" spans="1:47">
      <c r="A42" s="46" t="s">
        <v>43</v>
      </c>
      <c r="B42" s="120">
        <f>B39+B38+B37</f>
        <v>132203</v>
      </c>
      <c r="C42" s="120">
        <f>C39+C38+C37</f>
        <v>191395.03333333344</v>
      </c>
      <c r="D42" s="120">
        <f>D39+D38+D37</f>
        <v>4935</v>
      </c>
      <c r="E42" s="120">
        <f t="shared" ref="E42:P42" si="6">E39+E38+E37</f>
        <v>0</v>
      </c>
      <c r="F42" s="121">
        <f t="shared" si="6"/>
        <v>0</v>
      </c>
      <c r="G42" s="120">
        <f t="shared" si="6"/>
        <v>0</v>
      </c>
      <c r="H42" s="120">
        <f t="shared" si="6"/>
        <v>102080</v>
      </c>
      <c r="I42" s="121">
        <f t="shared" si="6"/>
        <v>0</v>
      </c>
      <c r="J42" s="120">
        <f t="shared" si="6"/>
        <v>0</v>
      </c>
      <c r="K42" s="120">
        <f t="shared" si="6"/>
        <v>0</v>
      </c>
      <c r="L42" s="120">
        <f t="shared" si="6"/>
        <v>0</v>
      </c>
      <c r="M42" s="120">
        <f t="shared" si="6"/>
        <v>0</v>
      </c>
      <c r="N42" s="120">
        <f t="shared" si="6"/>
        <v>0</v>
      </c>
      <c r="O42" s="120">
        <f t="shared" si="6"/>
        <v>0</v>
      </c>
      <c r="P42" s="120">
        <f t="shared" si="6"/>
        <v>430613.03333333344</v>
      </c>
      <c r="Q42" s="34"/>
      <c r="R42" s="41" t="s">
        <v>41</v>
      </c>
      <c r="S42" s="11" t="str">
        <f>ROUND(P42/1000,0) &amp;" GWh"</f>
        <v>431 GWh</v>
      </c>
      <c r="T42" s="42">
        <f>P42/P40</f>
        <v>0.28232180914766664</v>
      </c>
    </row>
    <row r="43" spans="1:47">
      <c r="A43" s="47" t="s">
        <v>45</v>
      </c>
      <c r="B43" s="122"/>
      <c r="C43" s="123">
        <f>C40+C24-C7+C46</f>
        <v>560989.92000000004</v>
      </c>
      <c r="D43" s="123">
        <f t="shared" ref="D43:O43" si="7">D11+D24+D40</f>
        <v>428262</v>
      </c>
      <c r="E43" s="123">
        <f t="shared" si="7"/>
        <v>55204</v>
      </c>
      <c r="F43" s="123">
        <f t="shared" si="7"/>
        <v>23575</v>
      </c>
      <c r="G43" s="123">
        <f t="shared" si="7"/>
        <v>112030</v>
      </c>
      <c r="H43" s="123">
        <f t="shared" si="7"/>
        <v>310709</v>
      </c>
      <c r="I43" s="123">
        <f t="shared" si="7"/>
        <v>0</v>
      </c>
      <c r="J43" s="123">
        <f t="shared" si="7"/>
        <v>0</v>
      </c>
      <c r="K43" s="123">
        <f t="shared" si="7"/>
        <v>0</v>
      </c>
      <c r="L43" s="123">
        <f t="shared" si="7"/>
        <v>126614</v>
      </c>
      <c r="M43" s="123">
        <f t="shared" si="7"/>
        <v>0</v>
      </c>
      <c r="N43" s="123">
        <f t="shared" si="7"/>
        <v>0</v>
      </c>
      <c r="O43" s="123">
        <f t="shared" si="7"/>
        <v>0</v>
      </c>
      <c r="P43" s="124">
        <f>SUM(C43:O43)</f>
        <v>1617383.92</v>
      </c>
      <c r="Q43" s="34"/>
      <c r="R43" s="41" t="s">
        <v>42</v>
      </c>
      <c r="S43" s="11" t="str">
        <f>ROUND(P36/1000,0) &amp;" GWh"</f>
        <v>130 GWh</v>
      </c>
      <c r="T43" s="63">
        <f>P36/P40</f>
        <v>8.514505106028103E-2</v>
      </c>
    </row>
    <row r="44" spans="1:47">
      <c r="A44" s="47" t="s">
        <v>46</v>
      </c>
      <c r="B44" s="96"/>
      <c r="C44" s="103">
        <f>C43/$P$43</f>
        <v>0.34685019002785689</v>
      </c>
      <c r="D44" s="103">
        <f t="shared" ref="D44:P44" si="8">D43/$P$43</f>
        <v>0.26478685406987357</v>
      </c>
      <c r="E44" s="103">
        <f t="shared" si="8"/>
        <v>3.4131661207562891E-2</v>
      </c>
      <c r="F44" s="103">
        <f t="shared" si="8"/>
        <v>1.4576007408309093E-2</v>
      </c>
      <c r="G44" s="103">
        <f t="shared" si="8"/>
        <v>6.926617645611316E-2</v>
      </c>
      <c r="H44" s="103">
        <f t="shared" si="8"/>
        <v>0.19210590395878302</v>
      </c>
      <c r="I44" s="103">
        <f t="shared" si="8"/>
        <v>0</v>
      </c>
      <c r="J44" s="103">
        <f t="shared" si="8"/>
        <v>0</v>
      </c>
      <c r="K44" s="103">
        <f t="shared" si="8"/>
        <v>0</v>
      </c>
      <c r="L44" s="103">
        <f t="shared" si="8"/>
        <v>7.828320687150149E-2</v>
      </c>
      <c r="M44" s="103">
        <f t="shared" si="8"/>
        <v>0</v>
      </c>
      <c r="N44" s="103">
        <f t="shared" si="8"/>
        <v>0</v>
      </c>
      <c r="O44" s="103">
        <f t="shared" si="8"/>
        <v>0</v>
      </c>
      <c r="P44" s="103">
        <f t="shared" si="8"/>
        <v>1</v>
      </c>
      <c r="Q44" s="34"/>
      <c r="R44" s="41" t="s">
        <v>44</v>
      </c>
      <c r="S44" s="11" t="str">
        <f>ROUND(P34/1000,0) &amp;" GWh"</f>
        <v>97 GWh</v>
      </c>
      <c r="T44" s="42">
        <f>P34/P40</f>
        <v>6.3597171010418285E-2</v>
      </c>
      <c r="U44" s="36"/>
    </row>
    <row r="45" spans="1:47">
      <c r="A45" s="48"/>
      <c r="B45" s="104"/>
      <c r="C45" s="56"/>
      <c r="D45" s="56"/>
      <c r="E45" s="56"/>
      <c r="F45" s="67"/>
      <c r="G45" s="56"/>
      <c r="H45" s="56"/>
      <c r="I45" s="67"/>
      <c r="J45" s="56"/>
      <c r="K45" s="56"/>
      <c r="L45" s="56"/>
      <c r="M45" s="56"/>
      <c r="N45" s="67"/>
      <c r="O45" s="67"/>
      <c r="P45" s="67"/>
      <c r="Q45" s="34"/>
      <c r="R45" s="41" t="s">
        <v>31</v>
      </c>
      <c r="S45" s="11" t="str">
        <f>ROUND(P32/1000,0) &amp;" GWh"</f>
        <v>51 GWh</v>
      </c>
      <c r="T45" s="42">
        <f>P32/P40</f>
        <v>3.3151156264915528E-2</v>
      </c>
      <c r="U45" s="36"/>
    </row>
    <row r="46" spans="1:47">
      <c r="A46" s="48" t="s">
        <v>49</v>
      </c>
      <c r="B46" s="68">
        <f>B24-B40</f>
        <v>37045</v>
      </c>
      <c r="C46" s="68">
        <f>(C40+C24)*0.08</f>
        <v>42341.919999999998</v>
      </c>
      <c r="D46" s="56"/>
      <c r="E46" s="56"/>
      <c r="F46" s="67"/>
      <c r="G46" s="56"/>
      <c r="H46" s="56"/>
      <c r="I46" s="67"/>
      <c r="J46" s="56"/>
      <c r="K46" s="56"/>
      <c r="L46" s="56"/>
      <c r="M46" s="56"/>
      <c r="N46" s="67"/>
      <c r="O46" s="67"/>
      <c r="P46" s="52"/>
      <c r="Q46" s="34"/>
      <c r="R46" s="41" t="s">
        <v>47</v>
      </c>
      <c r="S46" s="11" t="str">
        <f>ROUND(P33/1000,0) &amp;" GWh"</f>
        <v>341 GWh</v>
      </c>
      <c r="T46" s="63">
        <f>P33/P40</f>
        <v>0.22338151759442348</v>
      </c>
      <c r="U46" s="36"/>
    </row>
    <row r="47" spans="1:47">
      <c r="A47" s="48" t="s">
        <v>51</v>
      </c>
      <c r="B47" s="97">
        <f>B46/B24</f>
        <v>0.14744572031284206</v>
      </c>
      <c r="C47" s="97">
        <f>C46/(C40+C24)</f>
        <v>0.08</v>
      </c>
      <c r="D47" s="56"/>
      <c r="E47" s="56"/>
      <c r="F47" s="67"/>
      <c r="G47" s="56"/>
      <c r="H47" s="56"/>
      <c r="I47" s="67"/>
      <c r="J47" s="56"/>
      <c r="K47" s="56"/>
      <c r="L47" s="56"/>
      <c r="M47" s="56"/>
      <c r="N47" s="67"/>
      <c r="O47" s="67"/>
      <c r="P47" s="67"/>
      <c r="Q47" s="34"/>
      <c r="R47" s="41" t="s">
        <v>48</v>
      </c>
      <c r="S47" s="11" t="str">
        <f>ROUND(P35/1000,0) &amp;" GWh"</f>
        <v>476 GWh</v>
      </c>
      <c r="T47" s="63">
        <f>P35/P40</f>
        <v>0.31240329492229502</v>
      </c>
    </row>
    <row r="48" spans="1:47" ht="15.75" thickBot="1">
      <c r="A48" s="13"/>
      <c r="B48" s="98"/>
      <c r="C48" s="99"/>
      <c r="D48" s="100"/>
      <c r="E48" s="100"/>
      <c r="F48" s="101"/>
      <c r="G48" s="100"/>
      <c r="H48" s="100"/>
      <c r="I48" s="101"/>
      <c r="J48" s="100"/>
      <c r="K48" s="100"/>
      <c r="L48" s="100"/>
      <c r="M48" s="99"/>
      <c r="N48" s="102"/>
      <c r="O48" s="102"/>
      <c r="P48" s="102"/>
      <c r="Q48" s="87"/>
      <c r="R48" s="69" t="s">
        <v>50</v>
      </c>
      <c r="S48" s="11" t="str">
        <f>ROUND(P40/1000,0) &amp;" GWh"</f>
        <v>1525 GWh</v>
      </c>
      <c r="T48" s="70">
        <f>SUM(T42:T47)</f>
        <v>1</v>
      </c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3"/>
      <c r="AH48" s="13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</row>
    <row r="49" spans="1:47">
      <c r="A49" s="16"/>
      <c r="B49" s="98"/>
      <c r="C49" s="99"/>
      <c r="D49" s="100"/>
      <c r="E49" s="100"/>
      <c r="F49" s="101"/>
      <c r="G49" s="100"/>
      <c r="H49" s="100"/>
      <c r="I49" s="101"/>
      <c r="J49" s="100"/>
      <c r="K49" s="100"/>
      <c r="L49" s="100"/>
      <c r="M49" s="99"/>
      <c r="N49" s="102"/>
      <c r="O49" s="102"/>
      <c r="P49" s="102"/>
      <c r="Q49" s="16"/>
      <c r="R49" s="13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3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</row>
    <row r="50" spans="1:47">
      <c r="A50" s="16"/>
      <c r="B50" s="98"/>
      <c r="C50" s="116"/>
      <c r="D50" s="100"/>
      <c r="E50" s="100"/>
      <c r="F50" s="101"/>
      <c r="G50" s="100"/>
      <c r="H50" s="100"/>
      <c r="I50" s="101"/>
      <c r="J50" s="100"/>
      <c r="K50" s="100"/>
      <c r="L50" s="100"/>
      <c r="M50" s="99"/>
      <c r="N50" s="102"/>
      <c r="O50" s="102"/>
      <c r="P50" s="102"/>
      <c r="Q50" s="16"/>
      <c r="R50" s="13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3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</row>
    <row r="51" spans="1:47">
      <c r="A51" s="16"/>
      <c r="B51" s="98"/>
      <c r="C51" s="99"/>
      <c r="D51" s="100"/>
      <c r="E51" s="100"/>
      <c r="F51" s="101"/>
      <c r="G51" s="100"/>
      <c r="H51" s="100"/>
      <c r="I51" s="101"/>
      <c r="J51" s="100"/>
      <c r="K51" s="100"/>
      <c r="L51" s="100"/>
      <c r="M51" s="99"/>
      <c r="N51" s="102"/>
      <c r="O51" s="102"/>
      <c r="P51" s="102"/>
      <c r="Q51" s="16"/>
      <c r="R51" s="13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3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</row>
    <row r="52" spans="1:47">
      <c r="A52" s="16"/>
      <c r="B52" s="98"/>
      <c r="C52" s="99"/>
      <c r="D52" s="100"/>
      <c r="E52" s="100"/>
      <c r="F52" s="101"/>
      <c r="G52" s="100"/>
      <c r="H52" s="100"/>
      <c r="I52" s="101"/>
      <c r="J52" s="100"/>
      <c r="K52" s="100"/>
      <c r="L52" s="100"/>
      <c r="M52" s="99"/>
      <c r="N52" s="102"/>
      <c r="O52" s="102"/>
      <c r="P52" s="102"/>
      <c r="Q52" s="16"/>
      <c r="R52" s="13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3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</row>
    <row r="53" spans="1:47">
      <c r="A53" s="16"/>
      <c r="B53" s="14"/>
      <c r="C53" s="16"/>
      <c r="D53" s="15"/>
      <c r="E53" s="15"/>
      <c r="F53" s="24"/>
      <c r="G53" s="15"/>
      <c r="H53" s="15"/>
      <c r="I53" s="24"/>
      <c r="J53" s="15"/>
      <c r="K53" s="15"/>
      <c r="L53" s="15"/>
      <c r="M53" s="16"/>
      <c r="N53" s="17"/>
      <c r="O53" s="17"/>
      <c r="P53" s="17"/>
      <c r="Q53" s="16"/>
      <c r="R53" s="13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3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</row>
    <row r="54" spans="1:47">
      <c r="A54" s="16"/>
      <c r="B54" s="14"/>
      <c r="C54" s="16"/>
      <c r="D54" s="15"/>
      <c r="E54" s="15"/>
      <c r="F54" s="24"/>
      <c r="G54" s="15"/>
      <c r="H54" s="15"/>
      <c r="I54" s="24"/>
      <c r="J54" s="15"/>
      <c r="K54" s="15"/>
      <c r="L54" s="15"/>
      <c r="M54" s="16"/>
      <c r="N54" s="17"/>
      <c r="O54" s="17"/>
      <c r="P54" s="17"/>
      <c r="Q54" s="16"/>
      <c r="R54" s="13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3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</row>
    <row r="55" spans="1:47" ht="15.75">
      <c r="A55" s="16"/>
      <c r="B55" s="14"/>
      <c r="C55" s="16"/>
      <c r="D55" s="15"/>
      <c r="E55" s="15"/>
      <c r="F55" s="24"/>
      <c r="G55" s="15"/>
      <c r="H55" s="15"/>
      <c r="I55" s="24"/>
      <c r="J55" s="15"/>
      <c r="K55" s="15"/>
      <c r="L55" s="15"/>
      <c r="M55" s="16"/>
      <c r="N55" s="17"/>
      <c r="O55" s="17"/>
      <c r="P55" s="17"/>
      <c r="Q55" s="16"/>
      <c r="R55" s="10"/>
      <c r="S55" s="45"/>
      <c r="T55" s="50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3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</row>
    <row r="56" spans="1:47" ht="15.75">
      <c r="A56" s="16"/>
      <c r="B56" s="14"/>
      <c r="C56" s="16"/>
      <c r="D56" s="15"/>
      <c r="E56" s="15"/>
      <c r="F56" s="24"/>
      <c r="G56" s="15"/>
      <c r="H56" s="15"/>
      <c r="I56" s="24"/>
      <c r="J56" s="15"/>
      <c r="K56" s="15"/>
      <c r="L56" s="15"/>
      <c r="M56" s="16"/>
      <c r="N56" s="17"/>
      <c r="O56" s="17"/>
      <c r="P56" s="17"/>
      <c r="Q56" s="16"/>
      <c r="R56" s="10"/>
      <c r="S56" s="45"/>
      <c r="T56" s="50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3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</row>
    <row r="57" spans="1:47" ht="15.75">
      <c r="A57" s="16"/>
      <c r="B57" s="14"/>
      <c r="C57" s="16"/>
      <c r="D57" s="15"/>
      <c r="E57" s="15"/>
      <c r="F57" s="24"/>
      <c r="G57" s="15"/>
      <c r="H57" s="15"/>
      <c r="I57" s="24"/>
      <c r="J57" s="15"/>
      <c r="K57" s="15"/>
      <c r="L57" s="15"/>
      <c r="M57" s="16"/>
      <c r="N57" s="17"/>
      <c r="O57" s="17"/>
      <c r="P57" s="17"/>
      <c r="Q57" s="16"/>
      <c r="R57" s="10"/>
      <c r="S57" s="45"/>
      <c r="T57" s="50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3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</row>
    <row r="58" spans="1:47" ht="15.75">
      <c r="A58" s="10"/>
      <c r="B58" s="72"/>
      <c r="C58" s="19"/>
      <c r="D58" s="73"/>
      <c r="E58" s="73"/>
      <c r="F58" s="74"/>
      <c r="G58" s="73"/>
      <c r="H58" s="73"/>
      <c r="I58" s="74"/>
      <c r="J58" s="73"/>
      <c r="K58" s="73"/>
      <c r="L58" s="73"/>
      <c r="M58" s="45"/>
      <c r="N58" s="84"/>
      <c r="O58" s="84"/>
      <c r="P58" s="75"/>
      <c r="Q58" s="10"/>
      <c r="R58" s="10"/>
      <c r="S58" s="45"/>
      <c r="T58" s="50"/>
    </row>
    <row r="59" spans="1:47" ht="15.75">
      <c r="A59" s="10"/>
      <c r="B59" s="72"/>
      <c r="C59" s="19"/>
      <c r="D59" s="73"/>
      <c r="E59" s="73"/>
      <c r="F59" s="74"/>
      <c r="G59" s="73"/>
      <c r="H59" s="73"/>
      <c r="I59" s="74"/>
      <c r="J59" s="73"/>
      <c r="K59" s="73"/>
      <c r="L59" s="73"/>
      <c r="M59" s="45"/>
      <c r="N59" s="84"/>
      <c r="O59" s="84"/>
      <c r="P59" s="75"/>
      <c r="Q59" s="10"/>
      <c r="R59" s="10"/>
      <c r="S59" s="20"/>
      <c r="T59" s="21"/>
    </row>
    <row r="60" spans="1:47" ht="15.75">
      <c r="A60" s="10"/>
      <c r="B60" s="72"/>
      <c r="C60" s="19"/>
      <c r="D60" s="73"/>
      <c r="E60" s="73"/>
      <c r="F60" s="74"/>
      <c r="G60" s="73"/>
      <c r="H60" s="73"/>
      <c r="I60" s="74"/>
      <c r="J60" s="73"/>
      <c r="K60" s="73"/>
      <c r="L60" s="73"/>
      <c r="M60" s="45"/>
      <c r="N60" s="84"/>
      <c r="O60" s="84"/>
      <c r="P60" s="75"/>
      <c r="Q60" s="10"/>
      <c r="R60" s="10"/>
      <c r="S60" s="10"/>
      <c r="T60" s="45"/>
    </row>
    <row r="61" spans="1:47" ht="15.75">
      <c r="A61" s="9"/>
      <c r="B61" s="72"/>
      <c r="C61" s="19"/>
      <c r="D61" s="73"/>
      <c r="E61" s="73"/>
      <c r="F61" s="74"/>
      <c r="G61" s="73"/>
      <c r="H61" s="73"/>
      <c r="I61" s="74"/>
      <c r="J61" s="73"/>
      <c r="K61" s="73"/>
      <c r="L61" s="73"/>
      <c r="M61" s="45"/>
      <c r="N61" s="84"/>
      <c r="O61" s="84"/>
      <c r="P61" s="75"/>
      <c r="Q61" s="10"/>
      <c r="R61" s="10"/>
      <c r="S61" s="77"/>
      <c r="T61" s="78"/>
    </row>
    <row r="62" spans="1:47" ht="15.75">
      <c r="A62" s="10"/>
      <c r="B62" s="72"/>
      <c r="C62" s="19"/>
      <c r="D62" s="72"/>
      <c r="E62" s="72"/>
      <c r="F62" s="76"/>
      <c r="G62" s="72"/>
      <c r="H62" s="72"/>
      <c r="I62" s="76"/>
      <c r="J62" s="72"/>
      <c r="K62" s="72"/>
      <c r="L62" s="72"/>
      <c r="M62" s="45"/>
      <c r="N62" s="84"/>
      <c r="O62" s="84"/>
      <c r="P62" s="75"/>
      <c r="Q62" s="10"/>
      <c r="R62" s="10"/>
      <c r="S62" s="45"/>
      <c r="T62" s="50"/>
    </row>
    <row r="63" spans="1:47" ht="15.75">
      <c r="A63" s="10"/>
      <c r="B63" s="72"/>
      <c r="C63" s="10"/>
      <c r="D63" s="72"/>
      <c r="E63" s="72"/>
      <c r="F63" s="76"/>
      <c r="G63" s="72"/>
      <c r="H63" s="72"/>
      <c r="I63" s="76"/>
      <c r="J63" s="72"/>
      <c r="K63" s="72"/>
      <c r="L63" s="72"/>
      <c r="M63" s="10"/>
      <c r="N63" s="75"/>
      <c r="O63" s="75"/>
      <c r="P63" s="75"/>
      <c r="Q63" s="10"/>
      <c r="R63" s="10"/>
      <c r="S63" s="45"/>
      <c r="T63" s="50"/>
    </row>
    <row r="64" spans="1:47" ht="15.75">
      <c r="A64" s="10"/>
      <c r="B64" s="72"/>
      <c r="C64" s="10"/>
      <c r="D64" s="72"/>
      <c r="E64" s="72"/>
      <c r="F64" s="76"/>
      <c r="G64" s="72"/>
      <c r="H64" s="72"/>
      <c r="I64" s="76"/>
      <c r="J64" s="72"/>
      <c r="K64" s="72"/>
      <c r="L64" s="72"/>
      <c r="M64" s="10"/>
      <c r="N64" s="75"/>
      <c r="O64" s="75"/>
      <c r="P64" s="75"/>
      <c r="Q64" s="10"/>
      <c r="R64" s="10"/>
      <c r="S64" s="45"/>
      <c r="T64" s="50"/>
    </row>
    <row r="65" spans="1:20" ht="15.75">
      <c r="A65" s="10"/>
      <c r="B65" s="56"/>
      <c r="C65" s="10"/>
      <c r="D65" s="56"/>
      <c r="E65" s="56"/>
      <c r="F65" s="67"/>
      <c r="G65" s="56"/>
      <c r="H65" s="56"/>
      <c r="I65" s="67"/>
      <c r="J65" s="56"/>
      <c r="K65" s="72"/>
      <c r="L65" s="72"/>
      <c r="M65" s="10"/>
      <c r="N65" s="75"/>
      <c r="O65" s="75"/>
      <c r="P65" s="75"/>
      <c r="Q65" s="10"/>
      <c r="R65" s="10"/>
      <c r="S65" s="45"/>
      <c r="T65" s="50"/>
    </row>
    <row r="66" spans="1:20" ht="15.75">
      <c r="A66" s="10"/>
      <c r="B66" s="56"/>
      <c r="C66" s="10"/>
      <c r="D66" s="56"/>
      <c r="E66" s="56"/>
      <c r="F66" s="67"/>
      <c r="G66" s="56"/>
      <c r="H66" s="56"/>
      <c r="I66" s="67"/>
      <c r="J66" s="56"/>
      <c r="K66" s="72"/>
      <c r="L66" s="72"/>
      <c r="M66" s="10"/>
      <c r="N66" s="75"/>
      <c r="O66" s="75"/>
      <c r="P66" s="75"/>
      <c r="Q66" s="10"/>
      <c r="R66" s="10"/>
      <c r="S66" s="45"/>
      <c r="T66" s="50"/>
    </row>
    <row r="67" spans="1:20" ht="15.75">
      <c r="A67" s="10"/>
      <c r="B67" s="56"/>
      <c r="C67" s="10"/>
      <c r="D67" s="56"/>
      <c r="E67" s="56"/>
      <c r="F67" s="67"/>
      <c r="G67" s="56"/>
      <c r="H67" s="56"/>
      <c r="I67" s="67"/>
      <c r="J67" s="56"/>
      <c r="K67" s="72"/>
      <c r="L67" s="72"/>
      <c r="M67" s="10"/>
      <c r="N67" s="75"/>
      <c r="O67" s="75"/>
      <c r="P67" s="75"/>
      <c r="Q67" s="10"/>
      <c r="R67" s="10"/>
      <c r="S67" s="45"/>
      <c r="T67" s="50"/>
    </row>
    <row r="68" spans="1:20" ht="15.75">
      <c r="A68" s="10"/>
      <c r="B68" s="56"/>
      <c r="C68" s="10"/>
      <c r="D68" s="56"/>
      <c r="E68" s="56"/>
      <c r="F68" s="67"/>
      <c r="G68" s="56"/>
      <c r="H68" s="56"/>
      <c r="I68" s="67"/>
      <c r="J68" s="56"/>
      <c r="K68" s="72"/>
      <c r="L68" s="72"/>
      <c r="M68" s="10"/>
      <c r="N68" s="75"/>
      <c r="O68" s="75"/>
      <c r="P68" s="75"/>
      <c r="Q68" s="10"/>
      <c r="R68" s="51"/>
      <c r="S68" s="20"/>
      <c r="T68" s="23"/>
    </row>
    <row r="69" spans="1:20">
      <c r="A69" s="10"/>
      <c r="B69" s="56"/>
      <c r="C69" s="10"/>
      <c r="D69" s="56"/>
      <c r="E69" s="56"/>
      <c r="F69" s="67"/>
      <c r="G69" s="56"/>
      <c r="H69" s="56"/>
      <c r="I69" s="67"/>
      <c r="J69" s="56"/>
      <c r="K69" s="72"/>
      <c r="L69" s="72"/>
      <c r="M69" s="10"/>
      <c r="N69" s="75"/>
      <c r="O69" s="75"/>
      <c r="P69" s="75"/>
      <c r="Q69" s="10"/>
    </row>
    <row r="70" spans="1:20">
      <c r="A70" s="10"/>
      <c r="B70" s="56"/>
      <c r="C70" s="10"/>
      <c r="D70" s="56"/>
      <c r="E70" s="56"/>
      <c r="F70" s="67"/>
      <c r="G70" s="56"/>
      <c r="H70" s="56"/>
      <c r="I70" s="67"/>
      <c r="J70" s="56"/>
      <c r="K70" s="72"/>
      <c r="L70" s="72"/>
      <c r="M70" s="10"/>
      <c r="N70" s="75"/>
      <c r="O70" s="75"/>
      <c r="P70" s="75"/>
      <c r="Q70" s="10"/>
    </row>
    <row r="71" spans="1:20" ht="15.75">
      <c r="A71" s="10"/>
      <c r="B71" s="22"/>
      <c r="C71" s="10"/>
      <c r="D71" s="22"/>
      <c r="E71" s="22"/>
      <c r="F71" s="25"/>
      <c r="G71" s="22"/>
      <c r="H71" s="22"/>
      <c r="I71" s="25"/>
      <c r="J71" s="22"/>
      <c r="K71" s="72"/>
      <c r="L71" s="72"/>
      <c r="M71" s="10"/>
      <c r="N71" s="75"/>
      <c r="O71" s="75"/>
      <c r="P71" s="75"/>
      <c r="Q71" s="10"/>
    </row>
  </sheetData>
  <pageMargins left="0.7" right="0.7" top="0.75" bottom="0.75" header="0.3" footer="0.3"/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U71"/>
  <sheetViews>
    <sheetView topLeftCell="H15" zoomScale="70" zoomScaleNormal="70" workbookViewId="0">
      <selection activeCell="T49" sqref="T49"/>
    </sheetView>
  </sheetViews>
  <sheetFormatPr defaultColWidth="8.625" defaultRowHeight="15"/>
  <cols>
    <col min="1" max="1" width="49.5" style="12" customWidth="1"/>
    <col min="2" max="2" width="17.625" style="52" customWidth="1"/>
    <col min="3" max="3" width="17.625" style="12" customWidth="1"/>
    <col min="4" max="12" width="17.625" style="52" customWidth="1"/>
    <col min="13" max="20" width="17.625" style="12" customWidth="1"/>
    <col min="21" max="16384" width="8.625" style="12"/>
  </cols>
  <sheetData>
    <row r="1" spans="1:34" ht="18.75">
      <c r="A1" s="3" t="s">
        <v>0</v>
      </c>
      <c r="Q1" s="4"/>
      <c r="R1" s="4"/>
      <c r="S1" s="4"/>
      <c r="T1" s="4"/>
    </row>
    <row r="2" spans="1:34" ht="15.75">
      <c r="A2" s="79" t="s">
        <v>81</v>
      </c>
      <c r="Q2" s="5"/>
      <c r="AG2" s="53"/>
      <c r="AH2" s="5"/>
    </row>
    <row r="3" spans="1:34" ht="30">
      <c r="A3" s="6">
        <v>2017</v>
      </c>
      <c r="C3" s="54" t="s">
        <v>1</v>
      </c>
      <c r="D3" s="54" t="s">
        <v>32</v>
      </c>
      <c r="E3" s="54" t="s">
        <v>2</v>
      </c>
      <c r="F3" s="55" t="s">
        <v>3</v>
      </c>
      <c r="G3" s="54" t="s">
        <v>17</v>
      </c>
      <c r="H3" s="54" t="s">
        <v>52</v>
      </c>
      <c r="I3" s="55" t="s">
        <v>5</v>
      </c>
      <c r="J3" s="54" t="s">
        <v>4</v>
      </c>
      <c r="K3" s="54" t="s">
        <v>6</v>
      </c>
      <c r="L3" s="54" t="s">
        <v>7</v>
      </c>
      <c r="M3" s="54" t="s">
        <v>68</v>
      </c>
      <c r="N3" s="54" t="s">
        <v>68</v>
      </c>
      <c r="O3" s="55" t="s">
        <v>68</v>
      </c>
      <c r="P3" s="57" t="s">
        <v>9</v>
      </c>
      <c r="Q3" s="53"/>
      <c r="AG3" s="53"/>
      <c r="AH3" s="53"/>
    </row>
    <row r="4" spans="1:34" s="29" customFormat="1" ht="11.25">
      <c r="A4" s="81" t="s">
        <v>60</v>
      </c>
      <c r="C4" s="80" t="s">
        <v>58</v>
      </c>
      <c r="D4" s="80" t="s">
        <v>59</v>
      </c>
      <c r="E4" s="27"/>
      <c r="F4" s="80" t="s">
        <v>61</v>
      </c>
      <c r="G4" s="27"/>
      <c r="H4" s="27"/>
      <c r="I4" s="80" t="s">
        <v>62</v>
      </c>
      <c r="J4" s="27"/>
      <c r="K4" s="27"/>
      <c r="L4" s="27"/>
      <c r="M4" s="27"/>
      <c r="N4" s="28"/>
      <c r="O4" s="28"/>
      <c r="P4" s="82" t="s">
        <v>66</v>
      </c>
      <c r="Q4" s="30"/>
      <c r="AG4" s="30"/>
      <c r="AH4" s="30"/>
    </row>
    <row r="5" spans="1:34" ht="15.75">
      <c r="A5" s="5" t="s">
        <v>53</v>
      </c>
      <c r="B5" s="60"/>
      <c r="C5" s="106">
        <f>[3]Solceller!$C$29</f>
        <v>741</v>
      </c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3">
        <f>SUM(D5:O5)</f>
        <v>0</v>
      </c>
      <c r="Q5" s="53"/>
      <c r="AG5" s="53"/>
      <c r="AH5" s="53"/>
    </row>
    <row r="6" spans="1:34" ht="15.75">
      <c r="A6" s="5" t="s">
        <v>73</v>
      </c>
      <c r="B6" s="60"/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>
        <f t="shared" ref="P6:P11" si="0">SUM(D6:O6)</f>
        <v>0</v>
      </c>
      <c r="Q6" s="53"/>
      <c r="AG6" s="53"/>
      <c r="AH6" s="53"/>
    </row>
    <row r="7" spans="1:34" ht="15.75">
      <c r="A7" s="5" t="s">
        <v>10</v>
      </c>
      <c r="B7" s="60"/>
      <c r="C7" s="93">
        <f>[3]Elproduktion!$N$1042</f>
        <v>0</v>
      </c>
      <c r="D7" s="93">
        <f>[3]Elproduktion!$N$1043</f>
        <v>0</v>
      </c>
      <c r="E7" s="93">
        <f>[3]Elproduktion!$Q$1044</f>
        <v>0</v>
      </c>
      <c r="F7" s="93">
        <f>[3]Elproduktion!$N$1045</f>
        <v>0</v>
      </c>
      <c r="G7" s="93">
        <f>[3]Elproduktion!$R$1046</f>
        <v>0</v>
      </c>
      <c r="H7" s="93">
        <f>[3]Elproduktion!$S$1047</f>
        <v>0</v>
      </c>
      <c r="I7" s="93">
        <f>[3]Elproduktion!$N$1048</f>
        <v>0</v>
      </c>
      <c r="J7" s="93">
        <f>[3]Elproduktion!$T$1046</f>
        <v>0</v>
      </c>
      <c r="K7" s="93">
        <f>[3]Elproduktion!U1044</f>
        <v>0</v>
      </c>
      <c r="L7" s="93">
        <f>[3]Elproduktion!V1044</f>
        <v>0</v>
      </c>
      <c r="M7" s="93"/>
      <c r="N7" s="93"/>
      <c r="O7" s="93"/>
      <c r="P7" s="93">
        <f t="shared" si="0"/>
        <v>0</v>
      </c>
      <c r="Q7" s="53"/>
      <c r="AG7" s="53"/>
      <c r="AH7" s="53"/>
    </row>
    <row r="8" spans="1:34" ht="15.75">
      <c r="A8" s="5" t="s">
        <v>11</v>
      </c>
      <c r="B8" s="60"/>
      <c r="C8" s="93">
        <f>[3]Elproduktion!$N$1050</f>
        <v>0</v>
      </c>
      <c r="D8" s="93">
        <f>[3]Elproduktion!$N$1051</f>
        <v>0</v>
      </c>
      <c r="E8" s="93">
        <f>[3]Elproduktion!$Q$1052</f>
        <v>0</v>
      </c>
      <c r="F8" s="93">
        <f>[3]Elproduktion!$N$1053</f>
        <v>0</v>
      </c>
      <c r="G8" s="93">
        <f>[3]Elproduktion!$R$1054</f>
        <v>0</v>
      </c>
      <c r="H8" s="93">
        <f>[3]Elproduktion!$S$1055</f>
        <v>0</v>
      </c>
      <c r="I8" s="93">
        <f>[3]Elproduktion!$N$1056</f>
        <v>0</v>
      </c>
      <c r="J8" s="93">
        <f>[3]Elproduktion!$T$1054</f>
        <v>0</v>
      </c>
      <c r="K8" s="93">
        <f>[3]Elproduktion!U1052</f>
        <v>0</v>
      </c>
      <c r="L8" s="93">
        <f>[3]Elproduktion!V1052</f>
        <v>0</v>
      </c>
      <c r="M8" s="93"/>
      <c r="N8" s="93"/>
      <c r="O8" s="93"/>
      <c r="P8" s="93">
        <f t="shared" si="0"/>
        <v>0</v>
      </c>
      <c r="Q8" s="53"/>
      <c r="AG8" s="53"/>
      <c r="AH8" s="53"/>
    </row>
    <row r="9" spans="1:34" ht="15.75">
      <c r="A9" s="5" t="s">
        <v>12</v>
      </c>
      <c r="B9" s="60"/>
      <c r="C9" s="93">
        <f>[3]Elproduktion!$N$1058</f>
        <v>0</v>
      </c>
      <c r="D9" s="93">
        <f>[3]Elproduktion!$N$1059</f>
        <v>0</v>
      </c>
      <c r="E9" s="93">
        <f>[3]Elproduktion!$Q$1060</f>
        <v>0</v>
      </c>
      <c r="F9" s="93">
        <f>[3]Elproduktion!$N$1061</f>
        <v>0</v>
      </c>
      <c r="G9" s="93">
        <f>[3]Elproduktion!$R$1062</f>
        <v>0</v>
      </c>
      <c r="H9" s="93">
        <f>[3]Elproduktion!$S$1063</f>
        <v>0</v>
      </c>
      <c r="I9" s="93">
        <f>[3]Elproduktion!$N$1064</f>
        <v>0</v>
      </c>
      <c r="J9" s="93">
        <f>[3]Elproduktion!$T$1062</f>
        <v>0</v>
      </c>
      <c r="K9" s="93">
        <f>[3]Elproduktion!U1060</f>
        <v>0</v>
      </c>
      <c r="L9" s="93">
        <f>[3]Elproduktion!V1060</f>
        <v>0</v>
      </c>
      <c r="M9" s="93"/>
      <c r="N9" s="93"/>
      <c r="O9" s="93"/>
      <c r="P9" s="93">
        <f t="shared" si="0"/>
        <v>0</v>
      </c>
      <c r="Q9" s="53"/>
      <c r="AG9" s="53"/>
      <c r="AH9" s="53"/>
    </row>
    <row r="10" spans="1:34" ht="15.75">
      <c r="A10" s="5" t="s">
        <v>13</v>
      </c>
      <c r="B10" s="60"/>
      <c r="C10" s="93">
        <f>[3]Elproduktion!$N$1066</f>
        <v>70331</v>
      </c>
      <c r="D10" s="93">
        <f>[3]Elproduktion!$N$1067</f>
        <v>0</v>
      </c>
      <c r="E10" s="93">
        <f>[3]Elproduktion!$Q$1068</f>
        <v>0</v>
      </c>
      <c r="F10" s="93">
        <f>[3]Elproduktion!$N$1069</f>
        <v>0</v>
      </c>
      <c r="G10" s="93">
        <f>[3]Elproduktion!$R$1070</f>
        <v>0</v>
      </c>
      <c r="H10" s="93">
        <f>[3]Elproduktion!$S$1071</f>
        <v>0</v>
      </c>
      <c r="I10" s="93">
        <f>[3]Elproduktion!$N$1072</f>
        <v>0</v>
      </c>
      <c r="J10" s="93">
        <f>[3]Elproduktion!$T$1070</f>
        <v>0</v>
      </c>
      <c r="K10" s="93">
        <f>[3]Elproduktion!U1068</f>
        <v>0</v>
      </c>
      <c r="L10" s="93">
        <f>[3]Elproduktion!V1068</f>
        <v>0</v>
      </c>
      <c r="M10" s="93"/>
      <c r="N10" s="93"/>
      <c r="O10" s="93"/>
      <c r="P10" s="93">
        <f t="shared" si="0"/>
        <v>0</v>
      </c>
      <c r="Q10" s="53"/>
      <c r="R10" s="5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3"/>
      <c r="AH10" s="53"/>
    </row>
    <row r="11" spans="1:34" ht="15.75">
      <c r="A11" s="5" t="s">
        <v>14</v>
      </c>
      <c r="B11" s="60"/>
      <c r="C11" s="106">
        <f>SUM(C5:C10)</f>
        <v>71072</v>
      </c>
      <c r="D11" s="93">
        <f t="shared" ref="D11:O11" si="1">SUM(D5:D10)</f>
        <v>0</v>
      </c>
      <c r="E11" s="93">
        <f t="shared" si="1"/>
        <v>0</v>
      </c>
      <c r="F11" s="93">
        <f t="shared" si="1"/>
        <v>0</v>
      </c>
      <c r="G11" s="93">
        <f t="shared" si="1"/>
        <v>0</v>
      </c>
      <c r="H11" s="93">
        <f t="shared" si="1"/>
        <v>0</v>
      </c>
      <c r="I11" s="93">
        <f t="shared" si="1"/>
        <v>0</v>
      </c>
      <c r="J11" s="93">
        <f t="shared" si="1"/>
        <v>0</v>
      </c>
      <c r="K11" s="93">
        <f t="shared" si="1"/>
        <v>0</v>
      </c>
      <c r="L11" s="93">
        <f t="shared" si="1"/>
        <v>0</v>
      </c>
      <c r="M11" s="93">
        <f t="shared" si="1"/>
        <v>0</v>
      </c>
      <c r="N11" s="93">
        <f t="shared" si="1"/>
        <v>0</v>
      </c>
      <c r="O11" s="93">
        <f t="shared" si="1"/>
        <v>0</v>
      </c>
      <c r="P11" s="93">
        <f t="shared" si="0"/>
        <v>0</v>
      </c>
      <c r="Q11" s="53"/>
      <c r="R11" s="5"/>
      <c r="S11" s="59"/>
      <c r="T11" s="59"/>
      <c r="U11" s="59"/>
      <c r="V11" s="59"/>
      <c r="W11" s="59"/>
      <c r="X11" s="59"/>
      <c r="Y11" s="59"/>
      <c r="Z11" s="59"/>
      <c r="AA11" s="59"/>
      <c r="AB11" s="59"/>
      <c r="AC11" s="59"/>
      <c r="AD11" s="59"/>
      <c r="AE11" s="59"/>
      <c r="AF11" s="59"/>
      <c r="AG11" s="53"/>
      <c r="AH11" s="53"/>
    </row>
    <row r="12" spans="1:34" ht="15.75">
      <c r="B12" s="60"/>
      <c r="C12" s="60"/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4"/>
      <c r="R12" s="4"/>
      <c r="S12" s="4"/>
      <c r="T12" s="4"/>
    </row>
    <row r="13" spans="1:34" ht="15.75">
      <c r="B13" s="60"/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4"/>
      <c r="R13" s="4"/>
      <c r="S13" s="4"/>
      <c r="T13" s="4"/>
    </row>
    <row r="14" spans="1:34" ht="18.75">
      <c r="A14" s="3" t="s">
        <v>15</v>
      </c>
      <c r="B14" s="7"/>
      <c r="C14" s="60"/>
      <c r="D14" s="7"/>
      <c r="E14" s="7"/>
      <c r="F14" s="7"/>
      <c r="G14" s="7"/>
      <c r="H14" s="7"/>
      <c r="I14" s="7"/>
      <c r="J14" s="60"/>
      <c r="K14" s="60"/>
      <c r="L14" s="60"/>
      <c r="M14" s="60"/>
      <c r="N14" s="60"/>
      <c r="O14" s="60"/>
      <c r="P14" s="7"/>
      <c r="Q14" s="4"/>
      <c r="R14" s="4"/>
      <c r="S14" s="4"/>
      <c r="T14" s="4"/>
    </row>
    <row r="15" spans="1:34" ht="15.75">
      <c r="A15" s="79" t="str">
        <f>A2</f>
        <v>1284 Höganäs</v>
      </c>
      <c r="B15" s="60"/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4"/>
      <c r="R15" s="4"/>
      <c r="S15" s="4"/>
      <c r="T15" s="4"/>
    </row>
    <row r="16" spans="1:34" ht="30">
      <c r="A16" s="6">
        <v>2017</v>
      </c>
      <c r="B16" s="54" t="s">
        <v>16</v>
      </c>
      <c r="C16" s="67" t="s">
        <v>8</v>
      </c>
      <c r="D16" s="54" t="s">
        <v>32</v>
      </c>
      <c r="E16" s="54" t="s">
        <v>2</v>
      </c>
      <c r="F16" s="55" t="s">
        <v>3</v>
      </c>
      <c r="G16" s="54" t="s">
        <v>17</v>
      </c>
      <c r="H16" s="54" t="s">
        <v>52</v>
      </c>
      <c r="I16" s="55" t="s">
        <v>5</v>
      </c>
      <c r="J16" s="54" t="s">
        <v>4</v>
      </c>
      <c r="K16" s="54" t="s">
        <v>6</v>
      </c>
      <c r="L16" s="54" t="s">
        <v>7</v>
      </c>
      <c r="M16" s="54" t="s">
        <v>71</v>
      </c>
      <c r="N16" s="54" t="s">
        <v>68</v>
      </c>
      <c r="O16" s="55" t="s">
        <v>68</v>
      </c>
      <c r="P16" s="57" t="s">
        <v>9</v>
      </c>
      <c r="Q16" s="53"/>
      <c r="AG16" s="53"/>
      <c r="AH16" s="53"/>
    </row>
    <row r="17" spans="1:34" s="29" customFormat="1" ht="11.25">
      <c r="A17" s="81" t="s">
        <v>60</v>
      </c>
      <c r="B17" s="80" t="s">
        <v>63</v>
      </c>
      <c r="C17" s="49"/>
      <c r="D17" s="80" t="s">
        <v>59</v>
      </c>
      <c r="E17" s="27"/>
      <c r="F17" s="80" t="s">
        <v>61</v>
      </c>
      <c r="G17" s="27"/>
      <c r="H17" s="27"/>
      <c r="I17" s="80" t="s">
        <v>62</v>
      </c>
      <c r="J17" s="27"/>
      <c r="K17" s="27"/>
      <c r="L17" s="27"/>
      <c r="M17" s="27"/>
      <c r="N17" s="28"/>
      <c r="O17" s="28"/>
      <c r="P17" s="82" t="s">
        <v>66</v>
      </c>
      <c r="Q17" s="30"/>
      <c r="AG17" s="30"/>
      <c r="AH17" s="30"/>
    </row>
    <row r="18" spans="1:34" ht="15.75">
      <c r="A18" s="5" t="s">
        <v>18</v>
      </c>
      <c r="B18" s="110">
        <f>[3]Fjärrvärmeproduktion!$N$1458</f>
        <v>0</v>
      </c>
      <c r="C18" s="112"/>
      <c r="D18" s="112">
        <f>[3]Fjärrvärmeproduktion!$N$1459</f>
        <v>0</v>
      </c>
      <c r="E18" s="112">
        <f>[3]Fjärrvärmeproduktion!$Q$1460</f>
        <v>0</v>
      </c>
      <c r="F18" s="112">
        <f>[3]Fjärrvärmeproduktion!$N$1461</f>
        <v>0</v>
      </c>
      <c r="G18" s="112">
        <f>[3]Fjärrvärmeproduktion!$R$1462</f>
        <v>0</v>
      </c>
      <c r="H18" s="112">
        <f>[3]Fjärrvärmeproduktion!$S$1463</f>
        <v>0</v>
      </c>
      <c r="I18" s="112">
        <f>[3]Fjärrvärmeproduktion!$N$1464</f>
        <v>0</v>
      </c>
      <c r="J18" s="112">
        <f>[3]Fjärrvärmeproduktion!$T$1462</f>
        <v>0</v>
      </c>
      <c r="K18" s="112">
        <f>[3]Fjärrvärmeproduktion!U1460</f>
        <v>0</v>
      </c>
      <c r="L18" s="112">
        <f>[3]Fjärrvärmeproduktion!V1460</f>
        <v>0</v>
      </c>
      <c r="M18" s="112">
        <f>[3]Fjärrvärmeproduktion!$W$1463</f>
        <v>0</v>
      </c>
      <c r="N18" s="112"/>
      <c r="O18" s="112"/>
      <c r="P18" s="112">
        <f>SUM(C18:O18)</f>
        <v>0</v>
      </c>
      <c r="Q18" s="4"/>
      <c r="R18" s="4"/>
      <c r="S18" s="4"/>
      <c r="T18" s="4"/>
    </row>
    <row r="19" spans="1:34" ht="15.75">
      <c r="A19" s="5" t="s">
        <v>19</v>
      </c>
      <c r="B19" s="110">
        <f>[3]Fjärrvärmeproduktion!$N$1466</f>
        <v>4550</v>
      </c>
      <c r="C19" s="112"/>
      <c r="D19" s="112">
        <f>[3]Fjärrvärmeproduktion!$N$1467</f>
        <v>0</v>
      </c>
      <c r="E19" s="112">
        <f>[3]Fjärrvärmeproduktion!$Q$1468</f>
        <v>0</v>
      </c>
      <c r="F19" s="112">
        <f>[3]Fjärrvärmeproduktion!$N$1469</f>
        <v>451</v>
      </c>
      <c r="G19" s="112">
        <f>[3]Fjärrvärmeproduktion!$R$1470</f>
        <v>4503</v>
      </c>
      <c r="H19" s="112">
        <f>[3]Fjärrvärmeproduktion!$S$1471</f>
        <v>0</v>
      </c>
      <c r="I19" s="112">
        <f>[3]Fjärrvärmeproduktion!$N$1472</f>
        <v>0</v>
      </c>
      <c r="J19" s="112">
        <f>[3]Fjärrvärmeproduktion!$T$1470</f>
        <v>0</v>
      </c>
      <c r="K19" s="112">
        <f>[3]Fjärrvärmeproduktion!U1468</f>
        <v>0</v>
      </c>
      <c r="L19" s="112">
        <f>[3]Fjärrvärmeproduktion!V1468</f>
        <v>0</v>
      </c>
      <c r="M19" s="112">
        <f>[3]Fjärrvärmeproduktion!$W$1471</f>
        <v>0</v>
      </c>
      <c r="N19" s="112"/>
      <c r="O19" s="112"/>
      <c r="P19" s="112">
        <f t="shared" ref="P19:P24" si="2">SUM(C19:O19)</f>
        <v>4954</v>
      </c>
      <c r="Q19" s="4"/>
      <c r="R19" s="4"/>
      <c r="S19" s="4"/>
      <c r="T19" s="4"/>
    </row>
    <row r="20" spans="1:34" ht="15.75">
      <c r="A20" s="5" t="s">
        <v>20</v>
      </c>
      <c r="B20" s="138">
        <f>[3]Fjärrvärmeproduktion!$N$1474</f>
        <v>0</v>
      </c>
      <c r="C20" s="112"/>
      <c r="D20" s="112">
        <f>[3]Fjärrvärmeproduktion!$N$1475</f>
        <v>0</v>
      </c>
      <c r="E20" s="112">
        <f>[3]Fjärrvärmeproduktion!$Q$1476</f>
        <v>0</v>
      </c>
      <c r="F20" s="112">
        <f>[3]Fjärrvärmeproduktion!$N$1477</f>
        <v>0</v>
      </c>
      <c r="G20" s="112">
        <f>[3]Fjärrvärmeproduktion!$R$1478</f>
        <v>0</v>
      </c>
      <c r="H20" s="112">
        <f>[3]Fjärrvärmeproduktion!$S$1479</f>
        <v>0</v>
      </c>
      <c r="I20" s="112">
        <f>[3]Fjärrvärmeproduktion!$N$1480</f>
        <v>0</v>
      </c>
      <c r="J20" s="112">
        <f>[3]Fjärrvärmeproduktion!$T$1478</f>
        <v>0</v>
      </c>
      <c r="K20" s="112">
        <f>[3]Fjärrvärmeproduktion!U1476</f>
        <v>0</v>
      </c>
      <c r="L20" s="112">
        <f>[3]Fjärrvärmeproduktion!V1476</f>
        <v>0</v>
      </c>
      <c r="M20" s="112">
        <f>[3]Fjärrvärmeproduktion!$W$1479</f>
        <v>0</v>
      </c>
      <c r="N20" s="112"/>
      <c r="O20" s="112"/>
      <c r="P20" s="112">
        <f t="shared" si="2"/>
        <v>0</v>
      </c>
      <c r="Q20" s="4"/>
      <c r="R20" s="4"/>
      <c r="S20" s="4"/>
      <c r="T20" s="4"/>
    </row>
    <row r="21" spans="1:34" ht="16.5" thickBot="1">
      <c r="A21" s="5" t="s">
        <v>21</v>
      </c>
      <c r="B21" s="138">
        <f>[3]Fjärrvärmeproduktion!$N$1482</f>
        <v>0</v>
      </c>
      <c r="C21" s="112"/>
      <c r="D21" s="112">
        <f>[3]Fjärrvärmeproduktion!$N$1483</f>
        <v>0</v>
      </c>
      <c r="E21" s="112">
        <f>[3]Fjärrvärmeproduktion!$Q$1484</f>
        <v>0</v>
      </c>
      <c r="F21" s="112">
        <f>[3]Fjärrvärmeproduktion!$N$1485</f>
        <v>0</v>
      </c>
      <c r="G21" s="112">
        <f>[3]Fjärrvärmeproduktion!$R$1486</f>
        <v>0</v>
      </c>
      <c r="H21" s="112">
        <f>[3]Fjärrvärmeproduktion!$S$1487</f>
        <v>0</v>
      </c>
      <c r="I21" s="112">
        <f>[3]Fjärrvärmeproduktion!$N$1488</f>
        <v>0</v>
      </c>
      <c r="J21" s="112">
        <f>[3]Fjärrvärmeproduktion!$T$1486</f>
        <v>0</v>
      </c>
      <c r="K21" s="112">
        <f>[3]Fjärrvärmeproduktion!U1484</f>
        <v>0</v>
      </c>
      <c r="L21" s="112">
        <f>[3]Fjärrvärmeproduktion!V1484</f>
        <v>0</v>
      </c>
      <c r="M21" s="112">
        <f>[3]Fjärrvärmeproduktion!$W$1487</f>
        <v>0</v>
      </c>
      <c r="N21" s="112"/>
      <c r="O21" s="112"/>
      <c r="P21" s="112">
        <f t="shared" si="2"/>
        <v>0</v>
      </c>
      <c r="Q21" s="4"/>
      <c r="R21" s="37"/>
      <c r="S21" s="37"/>
      <c r="T21" s="37"/>
    </row>
    <row r="22" spans="1:34" ht="15.75">
      <c r="A22" s="5" t="s">
        <v>22</v>
      </c>
      <c r="B22" s="110">
        <f>[3]Fjärrvärmeproduktion!$N$1490</f>
        <v>44206</v>
      </c>
      <c r="C22" s="148"/>
      <c r="D22" s="112">
        <f>[3]Fjärrvärmeproduktion!$N$1491</f>
        <v>0</v>
      </c>
      <c r="E22" s="112">
        <f>[3]Fjärrvärmeproduktion!$Q$1492</f>
        <v>0</v>
      </c>
      <c r="F22" s="112">
        <f>[3]Fjärrvärmeproduktion!$N$1493</f>
        <v>0</v>
      </c>
      <c r="G22" s="112">
        <f>[3]Fjärrvärmeproduktion!$R$1494</f>
        <v>0</v>
      </c>
      <c r="H22" s="112">
        <f>[3]Fjärrvärmeproduktion!$S$1495</f>
        <v>0</v>
      </c>
      <c r="I22" s="112">
        <f>[3]Fjärrvärmeproduktion!$N$1496</f>
        <v>0</v>
      </c>
      <c r="J22" s="112">
        <f>[3]Fjärrvärmeproduktion!$T$1494</f>
        <v>0</v>
      </c>
      <c r="K22" s="112">
        <f>[3]Fjärrvärmeproduktion!U1492</f>
        <v>0</v>
      </c>
      <c r="L22" s="112">
        <f>[3]Fjärrvärmeproduktion!V1492</f>
        <v>0</v>
      </c>
      <c r="M22" s="112">
        <f>[3]Fjärrvärmeproduktion!$W$1495</f>
        <v>0</v>
      </c>
      <c r="N22" s="112"/>
      <c r="O22" s="112"/>
      <c r="P22" s="112">
        <f t="shared" si="2"/>
        <v>0</v>
      </c>
      <c r="Q22" s="31"/>
      <c r="R22" s="43" t="s">
        <v>24</v>
      </c>
      <c r="S22" s="88" t="str">
        <f>ROUND(P43/1000,0) &amp;" GWh"</f>
        <v>835 GWh</v>
      </c>
      <c r="T22" s="38"/>
      <c r="U22" s="36"/>
    </row>
    <row r="23" spans="1:34" ht="15.75">
      <c r="A23" s="5" t="s">
        <v>23</v>
      </c>
      <c r="B23" s="138">
        <f>[3]Fjärrvärmeproduktion!$N$1498</f>
        <v>0</v>
      </c>
      <c r="C23" s="112"/>
      <c r="D23" s="112">
        <f>[3]Fjärrvärmeproduktion!$N$1499</f>
        <v>0</v>
      </c>
      <c r="E23" s="112">
        <f>[3]Fjärrvärmeproduktion!$Q$1500</f>
        <v>0</v>
      </c>
      <c r="F23" s="112">
        <f>[3]Fjärrvärmeproduktion!$N$1501</f>
        <v>0</v>
      </c>
      <c r="G23" s="112">
        <f>[3]Fjärrvärmeproduktion!$R$1502</f>
        <v>0</v>
      </c>
      <c r="H23" s="112">
        <f>[3]Fjärrvärmeproduktion!$S$1503</f>
        <v>0</v>
      </c>
      <c r="I23" s="112">
        <f>[3]Fjärrvärmeproduktion!$N$1504</f>
        <v>0</v>
      </c>
      <c r="J23" s="112">
        <f>[3]Fjärrvärmeproduktion!$T$1502</f>
        <v>0</v>
      </c>
      <c r="K23" s="112">
        <f>[3]Fjärrvärmeproduktion!U1500</f>
        <v>0</v>
      </c>
      <c r="L23" s="112">
        <f>[3]Fjärrvärmeproduktion!V1500</f>
        <v>0</v>
      </c>
      <c r="M23" s="112">
        <f>[3]Fjärrvärmeproduktion!$W$1503</f>
        <v>0</v>
      </c>
      <c r="N23" s="112"/>
      <c r="O23" s="112"/>
      <c r="P23" s="112">
        <f t="shared" si="2"/>
        <v>0</v>
      </c>
      <c r="Q23" s="31"/>
      <c r="R23" s="41"/>
      <c r="S23" s="4"/>
      <c r="T23" s="39"/>
      <c r="U23" s="36"/>
    </row>
    <row r="24" spans="1:34" ht="15.75">
      <c r="A24" s="5" t="s">
        <v>14</v>
      </c>
      <c r="B24" s="112">
        <f>SUM(B18:B23)</f>
        <v>48756</v>
      </c>
      <c r="C24" s="112">
        <f t="shared" ref="C24:O24" si="3">SUM(C18:C23)</f>
        <v>0</v>
      </c>
      <c r="D24" s="112">
        <f t="shared" si="3"/>
        <v>0</v>
      </c>
      <c r="E24" s="112">
        <f t="shared" si="3"/>
        <v>0</v>
      </c>
      <c r="F24" s="112">
        <f t="shared" si="3"/>
        <v>451</v>
      </c>
      <c r="G24" s="112">
        <f t="shared" si="3"/>
        <v>4503</v>
      </c>
      <c r="H24" s="112">
        <f t="shared" si="3"/>
        <v>0</v>
      </c>
      <c r="I24" s="112">
        <f t="shared" si="3"/>
        <v>0</v>
      </c>
      <c r="J24" s="112">
        <f t="shared" si="3"/>
        <v>0</v>
      </c>
      <c r="K24" s="112">
        <f t="shared" si="3"/>
        <v>0</v>
      </c>
      <c r="L24" s="112">
        <f t="shared" si="3"/>
        <v>0</v>
      </c>
      <c r="M24" s="112">
        <f t="shared" si="3"/>
        <v>0</v>
      </c>
      <c r="N24" s="112">
        <f t="shared" si="3"/>
        <v>0</v>
      </c>
      <c r="O24" s="112">
        <f t="shared" si="3"/>
        <v>0</v>
      </c>
      <c r="P24" s="112">
        <f t="shared" si="2"/>
        <v>4954</v>
      </c>
      <c r="Q24" s="31"/>
      <c r="R24" s="41"/>
      <c r="S24" s="4" t="s">
        <v>25</v>
      </c>
      <c r="T24" s="39" t="s">
        <v>26</v>
      </c>
      <c r="U24" s="36"/>
    </row>
    <row r="25" spans="1:34" ht="15.75">
      <c r="B25" s="109"/>
      <c r="C25" s="109"/>
      <c r="D25" s="109"/>
      <c r="E25" s="109"/>
      <c r="F25" s="109"/>
      <c r="G25" s="109"/>
      <c r="H25" s="109"/>
      <c r="I25" s="109"/>
      <c r="J25" s="109"/>
      <c r="K25" s="109"/>
      <c r="L25" s="109"/>
      <c r="M25" s="109"/>
      <c r="N25" s="109"/>
      <c r="O25" s="109"/>
      <c r="P25" s="109"/>
      <c r="Q25" s="31"/>
      <c r="R25" s="85" t="str">
        <f>C30</f>
        <v>El</v>
      </c>
      <c r="S25" s="61" t="str">
        <f>ROUND(C43/1000,0) &amp;" GWh"</f>
        <v>374 GWh</v>
      </c>
      <c r="T25" s="42">
        <f>C$44</f>
        <v>0.44827022185210191</v>
      </c>
      <c r="U25" s="36"/>
    </row>
    <row r="26" spans="1:34" ht="15.75">
      <c r="B26" s="110"/>
      <c r="C26" s="109"/>
      <c r="D26" s="109"/>
      <c r="E26" s="109"/>
      <c r="F26" s="109"/>
      <c r="G26" s="109"/>
      <c r="H26" s="109"/>
      <c r="I26" s="109"/>
      <c r="J26" s="109"/>
      <c r="K26" s="109"/>
      <c r="L26" s="109"/>
      <c r="M26" s="109"/>
      <c r="N26" s="109"/>
      <c r="O26" s="109"/>
      <c r="P26" s="109"/>
      <c r="Q26" s="31"/>
      <c r="R26" s="86" t="str">
        <f>D30</f>
        <v>Oljeprodukter</v>
      </c>
      <c r="S26" s="61" t="str">
        <f>ROUND(D43/1000,0) &amp;" GWh"</f>
        <v>134 GWh</v>
      </c>
      <c r="T26" s="42">
        <f>D$44</f>
        <v>0.16075200080212601</v>
      </c>
      <c r="U26" s="36"/>
    </row>
    <row r="27" spans="1:34" ht="15.75">
      <c r="B27" s="60"/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31"/>
      <c r="R27" s="86" t="str">
        <f>E30</f>
        <v>Kol och koks</v>
      </c>
      <c r="S27" s="61" t="str">
        <f>ROUND(E43/1000,0) &amp;" GWh"</f>
        <v>0 GWh</v>
      </c>
      <c r="T27" s="42">
        <f>E$44</f>
        <v>0</v>
      </c>
      <c r="U27" s="36"/>
    </row>
    <row r="28" spans="1:34" ht="18.75">
      <c r="A28" s="3" t="s">
        <v>27</v>
      </c>
      <c r="B28" s="7"/>
      <c r="C28" s="60"/>
      <c r="D28" s="7"/>
      <c r="E28" s="7"/>
      <c r="F28" s="7"/>
      <c r="G28" s="7"/>
      <c r="H28" s="7"/>
      <c r="I28" s="60"/>
      <c r="J28" s="60"/>
      <c r="K28" s="60"/>
      <c r="L28" s="60"/>
      <c r="M28" s="60"/>
      <c r="N28" s="60"/>
      <c r="O28" s="60"/>
      <c r="P28" s="60"/>
      <c r="Q28" s="31"/>
      <c r="R28" s="86" t="str">
        <f>F30</f>
        <v>Gasol/naturgas</v>
      </c>
      <c r="S28" s="61" t="str">
        <f>ROUND(F43/1000,0) &amp;" GWh"</f>
        <v>284 GWh</v>
      </c>
      <c r="T28" s="42">
        <f>F$44</f>
        <v>0.34012546817618178</v>
      </c>
      <c r="U28" s="36"/>
    </row>
    <row r="29" spans="1:34" ht="15.75">
      <c r="A29" s="79" t="str">
        <f>A2</f>
        <v>1284 Höganäs</v>
      </c>
      <c r="B29" s="60"/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31"/>
      <c r="R29" s="86" t="str">
        <f>G30</f>
        <v>Biodrivmedel</v>
      </c>
      <c r="S29" s="61" t="str">
        <f>ROUND(G43/1000,0) &amp;" GWh"</f>
        <v>21 GWh</v>
      </c>
      <c r="T29" s="42">
        <f>G$44</f>
        <v>2.4782734792919859E-2</v>
      </c>
      <c r="U29" s="36"/>
    </row>
    <row r="30" spans="1:34" ht="30">
      <c r="A30" s="6">
        <v>2017</v>
      </c>
      <c r="B30" s="67" t="s">
        <v>70</v>
      </c>
      <c r="C30" s="56" t="s">
        <v>8</v>
      </c>
      <c r="D30" s="54" t="s">
        <v>32</v>
      </c>
      <c r="E30" s="54" t="s">
        <v>2</v>
      </c>
      <c r="F30" s="55" t="s">
        <v>3</v>
      </c>
      <c r="G30" s="54" t="s">
        <v>28</v>
      </c>
      <c r="H30" s="54" t="s">
        <v>52</v>
      </c>
      <c r="I30" s="55" t="s">
        <v>5</v>
      </c>
      <c r="J30" s="54" t="s">
        <v>4</v>
      </c>
      <c r="K30" s="54" t="s">
        <v>6</v>
      </c>
      <c r="L30" s="54" t="s">
        <v>7</v>
      </c>
      <c r="M30" s="54" t="s">
        <v>71</v>
      </c>
      <c r="N30" s="54" t="s">
        <v>68</v>
      </c>
      <c r="O30" s="55" t="s">
        <v>68</v>
      </c>
      <c r="P30" s="57" t="s">
        <v>29</v>
      </c>
      <c r="Q30" s="31"/>
      <c r="R30" s="85" t="str">
        <f>H30</f>
        <v>Biobränslen</v>
      </c>
      <c r="S30" s="61" t="str">
        <f>ROUND(H43/1000,0) &amp;" GWh"</f>
        <v>22 GWh</v>
      </c>
      <c r="T30" s="42">
        <f>H$44</f>
        <v>2.6069574376670467E-2</v>
      </c>
      <c r="U30" s="36"/>
    </row>
    <row r="31" spans="1:34" s="29" customFormat="1">
      <c r="A31" s="26"/>
      <c r="B31" s="80" t="s">
        <v>65</v>
      </c>
      <c r="C31" s="83" t="s">
        <v>64</v>
      </c>
      <c r="D31" s="80" t="s">
        <v>59</v>
      </c>
      <c r="E31" s="27"/>
      <c r="F31" s="80" t="s">
        <v>61</v>
      </c>
      <c r="G31" s="80" t="s">
        <v>107</v>
      </c>
      <c r="H31" s="80" t="s">
        <v>69</v>
      </c>
      <c r="I31" s="80" t="s">
        <v>62</v>
      </c>
      <c r="J31" s="27"/>
      <c r="K31" s="27"/>
      <c r="L31" s="27"/>
      <c r="M31" s="27"/>
      <c r="N31" s="28"/>
      <c r="O31" s="28"/>
      <c r="P31" s="82" t="s">
        <v>67</v>
      </c>
      <c r="Q31" s="32"/>
      <c r="R31" s="85" t="str">
        <f>I30</f>
        <v>Biogas</v>
      </c>
      <c r="S31" s="61" t="str">
        <f>ROUND(I43/1000,0) &amp;" GWh"</f>
        <v>0 GWh</v>
      </c>
      <c r="T31" s="42">
        <f>I$44</f>
        <v>0</v>
      </c>
      <c r="U31" s="35"/>
      <c r="AG31" s="30"/>
      <c r="AH31" s="30"/>
    </row>
    <row r="32" spans="1:34" ht="15.75">
      <c r="A32" s="5" t="s">
        <v>30</v>
      </c>
      <c r="B32" s="93">
        <f>[3]Slutanvändning!$N$2114</f>
        <v>0</v>
      </c>
      <c r="C32" s="104">
        <f>[3]Slutanvändning!$N$2115</f>
        <v>21975</v>
      </c>
      <c r="D32" s="93">
        <f>[3]Slutanvändning!$N$2108</f>
        <v>8411</v>
      </c>
      <c r="E32" s="93">
        <f>[3]Slutanvändning!$Q$2109</f>
        <v>0</v>
      </c>
      <c r="F32" s="104">
        <f>[3]Slutanvändning!$N$2110</f>
        <v>0</v>
      </c>
      <c r="G32" s="93">
        <f>[3]Slutanvändning!$N$2111</f>
        <v>1556</v>
      </c>
      <c r="H32" s="93">
        <f>[3]Slutanvändning!$N$2112</f>
        <v>0</v>
      </c>
      <c r="I32" s="93">
        <f>[3]Slutanvändning!$N$2113</f>
        <v>0</v>
      </c>
      <c r="J32" s="93">
        <v>0</v>
      </c>
      <c r="K32" s="93">
        <f>[3]Slutanvändning!U2109</f>
        <v>0</v>
      </c>
      <c r="L32" s="93">
        <f>[3]Slutanvändning!V2109</f>
        <v>0</v>
      </c>
      <c r="M32" s="93"/>
      <c r="N32" s="93"/>
      <c r="O32" s="93"/>
      <c r="P32" s="93">
        <f t="shared" ref="P32:P38" si="4">SUM(B32:N32)</f>
        <v>31942</v>
      </c>
      <c r="Q32" s="33"/>
      <c r="R32" s="86" t="str">
        <f>J30</f>
        <v>Avlutar</v>
      </c>
      <c r="S32" s="61" t="str">
        <f>ROUND(J43/1000,0) &amp;" GWh"</f>
        <v>0 GWh</v>
      </c>
      <c r="T32" s="42">
        <f>J$44</f>
        <v>0</v>
      </c>
      <c r="U32" s="36"/>
    </row>
    <row r="33" spans="1:47" ht="15.75">
      <c r="A33" s="5" t="s">
        <v>33</v>
      </c>
      <c r="B33" s="93">
        <f>[3]Slutanvändning!$N$2123</f>
        <v>4452</v>
      </c>
      <c r="C33" s="140">
        <f>[3]Slutanvändning!$N$2124</f>
        <v>99589</v>
      </c>
      <c r="D33" s="93">
        <f>[3]Slutanvändning!$N$2117</f>
        <v>1437</v>
      </c>
      <c r="E33" s="93">
        <f>[3]Slutanvändning!$Q$2118</f>
        <v>0</v>
      </c>
      <c r="F33" s="178">
        <f>[3]Slutanvändning!$N$2119</f>
        <v>283683</v>
      </c>
      <c r="G33" s="93">
        <f>[3]Slutanvändning!$N$2120</f>
        <v>0</v>
      </c>
      <c r="H33" s="93">
        <f>[3]Slutanvändning!$N$2121</f>
        <v>0</v>
      </c>
      <c r="I33" s="93">
        <f>[3]Slutanvändning!$N$2122</f>
        <v>0</v>
      </c>
      <c r="J33" s="93">
        <v>0</v>
      </c>
      <c r="K33" s="93">
        <f>[3]Slutanvändning!U2118</f>
        <v>0</v>
      </c>
      <c r="L33" s="93">
        <f>[3]Slutanvändning!V2118</f>
        <v>0</v>
      </c>
      <c r="M33" s="93"/>
      <c r="N33" s="93"/>
      <c r="O33" s="93"/>
      <c r="P33" s="93">
        <f t="shared" si="4"/>
        <v>389161</v>
      </c>
      <c r="Q33" s="33"/>
      <c r="R33" s="85" t="str">
        <f>K30</f>
        <v>Torv</v>
      </c>
      <c r="S33" s="61" t="str">
        <f>ROUND(K43/1000,0) &amp;" GWh"</f>
        <v>0 GWh</v>
      </c>
      <c r="T33" s="42">
        <f>K$44</f>
        <v>0</v>
      </c>
      <c r="U33" s="36"/>
    </row>
    <row r="34" spans="1:47" ht="15.75">
      <c r="A34" s="5" t="s">
        <v>34</v>
      </c>
      <c r="B34" s="93">
        <f>[3]Slutanvändning!$N$2132</f>
        <v>7432</v>
      </c>
      <c r="C34" s="104">
        <f>[3]Slutanvändning!$N$2133</f>
        <v>17948</v>
      </c>
      <c r="D34" s="93">
        <f>[3]Slutanvändning!$N$2126</f>
        <v>3155</v>
      </c>
      <c r="E34" s="93">
        <f>[3]Slutanvändning!$Q$2127</f>
        <v>0</v>
      </c>
      <c r="F34" s="104">
        <f>[3]Slutanvändning!$N$2128</f>
        <v>0</v>
      </c>
      <c r="G34" s="93">
        <f>[3]Slutanvändning!$N$2129</f>
        <v>0</v>
      </c>
      <c r="H34" s="93">
        <f>[3]Slutanvändning!$N$2130</f>
        <v>0</v>
      </c>
      <c r="I34" s="93">
        <f>[3]Slutanvändning!$N$2131</f>
        <v>0</v>
      </c>
      <c r="J34" s="93">
        <v>0</v>
      </c>
      <c r="K34" s="93">
        <f>[3]Slutanvändning!U2127</f>
        <v>0</v>
      </c>
      <c r="L34" s="93">
        <f>[3]Slutanvändning!V2127</f>
        <v>0</v>
      </c>
      <c r="M34" s="93"/>
      <c r="N34" s="93"/>
      <c r="O34" s="93"/>
      <c r="P34" s="93">
        <f t="shared" si="4"/>
        <v>28535</v>
      </c>
      <c r="Q34" s="33"/>
      <c r="R34" s="86" t="str">
        <f>L30</f>
        <v>Avfall</v>
      </c>
      <c r="S34" s="61" t="str">
        <f>ROUND(L43/1000,0) &amp;" GWh"</f>
        <v>0 GWh</v>
      </c>
      <c r="T34" s="42">
        <f>L$44</f>
        <v>0</v>
      </c>
      <c r="U34" s="36"/>
      <c r="V34" s="8"/>
      <c r="W34" s="59"/>
    </row>
    <row r="35" spans="1:47" ht="15.75">
      <c r="A35" s="5" t="s">
        <v>35</v>
      </c>
      <c r="B35" s="93">
        <f>[3]Slutanvändning!$N$2141</f>
        <v>0</v>
      </c>
      <c r="C35" s="104">
        <f>[3]Slutanvändning!$N$2142</f>
        <v>3</v>
      </c>
      <c r="D35" s="93">
        <f>[3]Slutanvändning!$N$2135</f>
        <v>117939</v>
      </c>
      <c r="E35" s="93">
        <f>[3]Slutanvändning!$Q$2136</f>
        <v>0</v>
      </c>
      <c r="F35" s="104">
        <f>[3]Slutanvändning!$N$2137</f>
        <v>0</v>
      </c>
      <c r="G35" s="93">
        <f>[3]Slutanvändning!$N$2138</f>
        <v>14644</v>
      </c>
      <c r="H35" s="93">
        <f>[3]Slutanvändning!$N$2139</f>
        <v>0</v>
      </c>
      <c r="I35" s="93">
        <f>[3]Slutanvändning!$N$2140</f>
        <v>0</v>
      </c>
      <c r="J35" s="93">
        <v>0</v>
      </c>
      <c r="K35" s="93">
        <f>[3]Slutanvändning!U2136</f>
        <v>0</v>
      </c>
      <c r="L35" s="93">
        <f>[3]Slutanvändning!V2136</f>
        <v>0</v>
      </c>
      <c r="M35" s="93"/>
      <c r="N35" s="93"/>
      <c r="O35" s="93"/>
      <c r="P35" s="93">
        <f>SUM(B35:N35)</f>
        <v>132586</v>
      </c>
      <c r="Q35" s="33"/>
      <c r="R35" s="85" t="str">
        <f>M30</f>
        <v>RT-flis</v>
      </c>
      <c r="S35" s="61" t="str">
        <f>ROUND(M43/1000,0) &amp;" GWh"</f>
        <v>0 GWh</v>
      </c>
      <c r="T35" s="42">
        <f>M$44</f>
        <v>0</v>
      </c>
      <c r="U35" s="36"/>
    </row>
    <row r="36" spans="1:47" ht="15.75">
      <c r="A36" s="5" t="s">
        <v>36</v>
      </c>
      <c r="B36" s="93">
        <f>[3]Slutanvändning!$N$2150</f>
        <v>4354</v>
      </c>
      <c r="C36" s="104">
        <f>[3]Slutanvändning!$N$2151</f>
        <v>45147</v>
      </c>
      <c r="D36" s="93">
        <f>[3]Slutanvändning!$N$2144</f>
        <v>1645</v>
      </c>
      <c r="E36" s="93">
        <f>[3]Slutanvändning!$Q$2145</f>
        <v>0</v>
      </c>
      <c r="F36" s="104">
        <f>[3]Slutanvändning!$N$2146</f>
        <v>0</v>
      </c>
      <c r="G36" s="93">
        <f>[3]Slutanvändning!$N$2147</f>
        <v>0</v>
      </c>
      <c r="H36" s="93">
        <f>[3]Slutanvändning!$N$2148</f>
        <v>0</v>
      </c>
      <c r="I36" s="93">
        <f>[3]Slutanvändning!$N$2149</f>
        <v>0</v>
      </c>
      <c r="J36" s="93">
        <v>0</v>
      </c>
      <c r="K36" s="93">
        <f>[3]Slutanvändning!U2145</f>
        <v>0</v>
      </c>
      <c r="L36" s="93">
        <f>[3]Slutanvändning!V2145</f>
        <v>0</v>
      </c>
      <c r="M36" s="93"/>
      <c r="N36" s="93"/>
      <c r="O36" s="93"/>
      <c r="P36" s="93">
        <f t="shared" si="4"/>
        <v>51146</v>
      </c>
      <c r="Q36" s="33"/>
      <c r="R36" s="85" t="str">
        <f>N30</f>
        <v>Övrigt</v>
      </c>
      <c r="S36" s="61" t="str">
        <f>ROUND(N43/1000,0) &amp;" GWh"</f>
        <v>0 GWh</v>
      </c>
      <c r="T36" s="42">
        <f>N$44</f>
        <v>0</v>
      </c>
      <c r="U36" s="36"/>
    </row>
    <row r="37" spans="1:47" ht="15.75">
      <c r="A37" s="5" t="s">
        <v>37</v>
      </c>
      <c r="B37" s="93">
        <f>[3]Slutanvändning!$N$2159</f>
        <v>1933</v>
      </c>
      <c r="C37" s="104">
        <f>[3]Slutanvändning!$N$2160</f>
        <v>143094</v>
      </c>
      <c r="D37" s="93">
        <f>[3]Slutanvändning!$N$2153</f>
        <v>1642</v>
      </c>
      <c r="E37" s="93">
        <f>[3]Slutanvändning!$Q$2154</f>
        <v>0</v>
      </c>
      <c r="F37" s="104">
        <f>[3]Slutanvändning!$N$2155</f>
        <v>0</v>
      </c>
      <c r="G37" s="93">
        <f>[3]Slutanvändning!$N$2156</f>
        <v>0</v>
      </c>
      <c r="H37" s="93">
        <f>[3]Slutanvändning!$N$2157</f>
        <v>21778</v>
      </c>
      <c r="I37" s="93">
        <f>[3]Slutanvändning!$N$2158</f>
        <v>0</v>
      </c>
      <c r="J37" s="93">
        <v>0</v>
      </c>
      <c r="K37" s="93">
        <f>[3]Slutanvändning!U2154</f>
        <v>0</v>
      </c>
      <c r="L37" s="93">
        <f>[3]Slutanvändning!V2154</f>
        <v>0</v>
      </c>
      <c r="M37" s="93"/>
      <c r="N37" s="93"/>
      <c r="O37" s="93"/>
      <c r="P37" s="93">
        <f t="shared" si="4"/>
        <v>168447</v>
      </c>
      <c r="Q37" s="33"/>
      <c r="R37" s="86" t="str">
        <f>O30</f>
        <v>Övrigt</v>
      </c>
      <c r="S37" s="61" t="str">
        <f>ROUND(O43/1000,0) &amp;" GWh"</f>
        <v>0 GWh</v>
      </c>
      <c r="T37" s="42">
        <f>O$44</f>
        <v>0</v>
      </c>
      <c r="U37" s="36"/>
    </row>
    <row r="38" spans="1:47" ht="15.75">
      <c r="A38" s="5" t="s">
        <v>38</v>
      </c>
      <c r="B38" s="93">
        <f>[3]Slutanvändning!$N$2168</f>
        <v>25097</v>
      </c>
      <c r="C38" s="104">
        <f>[3]Slutanvändning!$N$2169</f>
        <v>7376</v>
      </c>
      <c r="D38" s="93">
        <f>[3]Slutanvändning!$N$2162</f>
        <v>60</v>
      </c>
      <c r="E38" s="93">
        <f>[3]Slutanvändning!$Q$2163</f>
        <v>0</v>
      </c>
      <c r="F38" s="104">
        <f>[3]Slutanvändning!$N$2164</f>
        <v>0</v>
      </c>
      <c r="G38" s="93">
        <f>[3]Slutanvändning!$N$2165</f>
        <v>0</v>
      </c>
      <c r="H38" s="93">
        <f>[3]Slutanvändning!$N$2166</f>
        <v>0</v>
      </c>
      <c r="I38" s="93">
        <f>[3]Slutanvändning!$N$2167</f>
        <v>0</v>
      </c>
      <c r="J38" s="93">
        <v>0</v>
      </c>
      <c r="K38" s="93">
        <f>[3]Slutanvändning!U2163</f>
        <v>0</v>
      </c>
      <c r="L38" s="93">
        <f>[3]Slutanvändning!V2163</f>
        <v>0</v>
      </c>
      <c r="M38" s="93"/>
      <c r="N38" s="93"/>
      <c r="O38" s="93"/>
      <c r="P38" s="93">
        <f t="shared" si="4"/>
        <v>32533</v>
      </c>
      <c r="Q38" s="33"/>
      <c r="R38" s="44"/>
      <c r="S38" s="152" t="str">
        <f>ROUND(B43/1000,0) &amp;" GWh"</f>
        <v>0 GWh</v>
      </c>
      <c r="T38" s="40"/>
      <c r="U38" s="36"/>
    </row>
    <row r="39" spans="1:47" ht="15.75">
      <c r="A39" s="5" t="s">
        <v>39</v>
      </c>
      <c r="B39" s="93">
        <f>[3]Slutanvändning!$N$2177</f>
        <v>0</v>
      </c>
      <c r="C39" s="104">
        <f>[3]Slutanvändning!$N$2178</f>
        <v>11605</v>
      </c>
      <c r="D39" s="93">
        <f>[3]Slutanvändning!$N$2171</f>
        <v>0</v>
      </c>
      <c r="E39" s="93">
        <f>[3]Slutanvändning!$Q$2172</f>
        <v>0</v>
      </c>
      <c r="F39" s="104">
        <f>[3]Slutanvändning!$N$2173</f>
        <v>0</v>
      </c>
      <c r="G39" s="93">
        <f>[3]Slutanvändning!$N$2174</f>
        <v>0</v>
      </c>
      <c r="H39" s="93">
        <f>[3]Slutanvändning!$N$2175</f>
        <v>0</v>
      </c>
      <c r="I39" s="93">
        <f>[3]Slutanvändning!$N$2176</f>
        <v>0</v>
      </c>
      <c r="J39" s="93">
        <v>0</v>
      </c>
      <c r="K39" s="93">
        <f>[3]Slutanvändning!U2172</f>
        <v>0</v>
      </c>
      <c r="L39" s="93">
        <f>[3]Slutanvändning!V2172</f>
        <v>0</v>
      </c>
      <c r="M39" s="93"/>
      <c r="N39" s="93"/>
      <c r="O39" s="93"/>
      <c r="P39" s="93">
        <f>SUM(B39:N39)</f>
        <v>11605</v>
      </c>
      <c r="Q39" s="33"/>
      <c r="R39" s="41"/>
      <c r="S39" s="10"/>
      <c r="T39" s="64"/>
    </row>
    <row r="40" spans="1:47" ht="15.75">
      <c r="A40" s="5" t="s">
        <v>14</v>
      </c>
      <c r="B40" s="93">
        <f>SUM(B32:B39)</f>
        <v>43268</v>
      </c>
      <c r="C40" s="149">
        <f t="shared" ref="C40:O40" si="5">SUM(C32:C39)</f>
        <v>346737</v>
      </c>
      <c r="D40" s="93">
        <f t="shared" si="5"/>
        <v>134289</v>
      </c>
      <c r="E40" s="93">
        <f t="shared" si="5"/>
        <v>0</v>
      </c>
      <c r="F40" s="153">
        <f>SUM(F32:F39)</f>
        <v>283683</v>
      </c>
      <c r="G40" s="93">
        <f t="shared" si="5"/>
        <v>16200</v>
      </c>
      <c r="H40" s="93">
        <f t="shared" si="5"/>
        <v>21778</v>
      </c>
      <c r="I40" s="93">
        <f t="shared" si="5"/>
        <v>0</v>
      </c>
      <c r="J40" s="93">
        <f t="shared" si="5"/>
        <v>0</v>
      </c>
      <c r="K40" s="93">
        <f t="shared" si="5"/>
        <v>0</v>
      </c>
      <c r="L40" s="93">
        <f t="shared" si="5"/>
        <v>0</v>
      </c>
      <c r="M40" s="93">
        <f t="shared" si="5"/>
        <v>0</v>
      </c>
      <c r="N40" s="93">
        <f t="shared" si="5"/>
        <v>0</v>
      </c>
      <c r="O40" s="93">
        <f t="shared" si="5"/>
        <v>0</v>
      </c>
      <c r="P40" s="93">
        <f>SUM(B40:N40)</f>
        <v>845955</v>
      </c>
      <c r="Q40" s="33"/>
      <c r="R40" s="41"/>
      <c r="S40" s="10" t="s">
        <v>25</v>
      </c>
      <c r="T40" s="64" t="s">
        <v>26</v>
      </c>
    </row>
    <row r="41" spans="1:47">
      <c r="B41" s="60"/>
      <c r="C41" s="60"/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6"/>
      <c r="R41" s="41" t="s">
        <v>40</v>
      </c>
      <c r="S41" s="65" t="str">
        <f>ROUND((B46+C46)/1000,0) &amp;" GWh"</f>
        <v>33 GWh</v>
      </c>
      <c r="T41" s="117"/>
    </row>
    <row r="42" spans="1:47">
      <c r="A42" s="46" t="s">
        <v>43</v>
      </c>
      <c r="B42" s="94">
        <f>B39+B38+B37</f>
        <v>27030</v>
      </c>
      <c r="C42" s="94">
        <f>C39+C38+C37</f>
        <v>162075</v>
      </c>
      <c r="D42" s="94">
        <f>D39+D38+D37</f>
        <v>1702</v>
      </c>
      <c r="E42" s="94">
        <f t="shared" ref="E42:P42" si="6">E39+E38+E37</f>
        <v>0</v>
      </c>
      <c r="F42" s="95">
        <f t="shared" si="6"/>
        <v>0</v>
      </c>
      <c r="G42" s="94">
        <f t="shared" si="6"/>
        <v>0</v>
      </c>
      <c r="H42" s="94">
        <f t="shared" si="6"/>
        <v>21778</v>
      </c>
      <c r="I42" s="95">
        <f t="shared" si="6"/>
        <v>0</v>
      </c>
      <c r="J42" s="94">
        <f t="shared" si="6"/>
        <v>0</v>
      </c>
      <c r="K42" s="94">
        <f t="shared" si="6"/>
        <v>0</v>
      </c>
      <c r="L42" s="94">
        <f t="shared" si="6"/>
        <v>0</v>
      </c>
      <c r="M42" s="94">
        <f t="shared" si="6"/>
        <v>0</v>
      </c>
      <c r="N42" s="94">
        <f t="shared" si="6"/>
        <v>0</v>
      </c>
      <c r="O42" s="94">
        <f t="shared" si="6"/>
        <v>0</v>
      </c>
      <c r="P42" s="94">
        <f t="shared" si="6"/>
        <v>212585</v>
      </c>
      <c r="Q42" s="34"/>
      <c r="R42" s="41" t="s">
        <v>41</v>
      </c>
      <c r="S42" s="11" t="str">
        <f>ROUND(P42/1000,0) &amp;" GWh"</f>
        <v>213 GWh</v>
      </c>
      <c r="T42" s="42">
        <f>P42/P40</f>
        <v>0.25129587271190545</v>
      </c>
    </row>
    <row r="43" spans="1:47">
      <c r="A43" s="47" t="s">
        <v>45</v>
      </c>
      <c r="B43" s="113"/>
      <c r="C43" s="114">
        <f>C40+C24-C7+C46</f>
        <v>374475.96</v>
      </c>
      <c r="D43" s="114">
        <f t="shared" ref="D43:O43" si="7">D11+D24+D40</f>
        <v>134289</v>
      </c>
      <c r="E43" s="114">
        <f t="shared" si="7"/>
        <v>0</v>
      </c>
      <c r="F43" s="114">
        <f t="shared" si="7"/>
        <v>284134</v>
      </c>
      <c r="G43" s="114">
        <f t="shared" si="7"/>
        <v>20703</v>
      </c>
      <c r="H43" s="114">
        <f t="shared" si="7"/>
        <v>21778</v>
      </c>
      <c r="I43" s="114">
        <f t="shared" si="7"/>
        <v>0</v>
      </c>
      <c r="J43" s="114">
        <f t="shared" si="7"/>
        <v>0</v>
      </c>
      <c r="K43" s="114">
        <f t="shared" si="7"/>
        <v>0</v>
      </c>
      <c r="L43" s="114">
        <f t="shared" si="7"/>
        <v>0</v>
      </c>
      <c r="M43" s="114">
        <f t="shared" si="7"/>
        <v>0</v>
      </c>
      <c r="N43" s="114">
        <f t="shared" si="7"/>
        <v>0</v>
      </c>
      <c r="O43" s="114">
        <f t="shared" si="7"/>
        <v>0</v>
      </c>
      <c r="P43" s="115">
        <f>SUM(C43:O43)</f>
        <v>835379.96</v>
      </c>
      <c r="Q43" s="34"/>
      <c r="R43" s="41" t="s">
        <v>42</v>
      </c>
      <c r="S43" s="11" t="str">
        <f>ROUND(P36/1000,0) &amp;" GWh"</f>
        <v>51 GWh</v>
      </c>
      <c r="T43" s="63">
        <f>P36/P40</f>
        <v>6.0459480705238461E-2</v>
      </c>
    </row>
    <row r="44" spans="1:47">
      <c r="A44" s="47" t="s">
        <v>46</v>
      </c>
      <c r="B44" s="96"/>
      <c r="C44" s="103">
        <f>C43/$P$43</f>
        <v>0.44827022185210191</v>
      </c>
      <c r="D44" s="103">
        <f t="shared" ref="D44:P44" si="8">D43/$P$43</f>
        <v>0.16075200080212601</v>
      </c>
      <c r="E44" s="103">
        <f t="shared" si="8"/>
        <v>0</v>
      </c>
      <c r="F44" s="103">
        <f t="shared" si="8"/>
        <v>0.34012546817618178</v>
      </c>
      <c r="G44" s="103">
        <f t="shared" si="8"/>
        <v>2.4782734792919859E-2</v>
      </c>
      <c r="H44" s="103">
        <f t="shared" si="8"/>
        <v>2.6069574376670467E-2</v>
      </c>
      <c r="I44" s="103">
        <f t="shared" si="8"/>
        <v>0</v>
      </c>
      <c r="J44" s="103">
        <f t="shared" si="8"/>
        <v>0</v>
      </c>
      <c r="K44" s="103">
        <f t="shared" si="8"/>
        <v>0</v>
      </c>
      <c r="L44" s="103">
        <f t="shared" si="8"/>
        <v>0</v>
      </c>
      <c r="M44" s="103">
        <f t="shared" si="8"/>
        <v>0</v>
      </c>
      <c r="N44" s="103">
        <f t="shared" si="8"/>
        <v>0</v>
      </c>
      <c r="O44" s="103">
        <f t="shared" si="8"/>
        <v>0</v>
      </c>
      <c r="P44" s="103">
        <f t="shared" si="8"/>
        <v>1</v>
      </c>
      <c r="Q44" s="34"/>
      <c r="R44" s="41" t="s">
        <v>44</v>
      </c>
      <c r="S44" s="11" t="str">
        <f>ROUND(P34/1000,0) &amp;" GWh"</f>
        <v>29 GWh</v>
      </c>
      <c r="T44" s="42">
        <f>P34/P40</f>
        <v>3.3731108628709566E-2</v>
      </c>
      <c r="U44" s="36"/>
    </row>
    <row r="45" spans="1:47">
      <c r="A45" s="48"/>
      <c r="B45" s="104"/>
      <c r="C45" s="56"/>
      <c r="D45" s="56"/>
      <c r="E45" s="56"/>
      <c r="F45" s="67"/>
      <c r="G45" s="56"/>
      <c r="H45" s="56"/>
      <c r="I45" s="67"/>
      <c r="J45" s="56"/>
      <c r="K45" s="56"/>
      <c r="L45" s="56"/>
      <c r="M45" s="56"/>
      <c r="N45" s="67"/>
      <c r="O45" s="67"/>
      <c r="P45" s="67"/>
      <c r="Q45" s="34"/>
      <c r="R45" s="41" t="s">
        <v>31</v>
      </c>
      <c r="S45" s="11" t="str">
        <f>ROUND(P32/1000,0) &amp;" GWh"</f>
        <v>32 GWh</v>
      </c>
      <c r="T45" s="42">
        <f>P32/P40</f>
        <v>3.7758509613395511E-2</v>
      </c>
      <c r="U45" s="36"/>
    </row>
    <row r="46" spans="1:47">
      <c r="A46" s="48" t="s">
        <v>49</v>
      </c>
      <c r="B46" s="68">
        <f>B24-B40</f>
        <v>5488</v>
      </c>
      <c r="C46" s="68">
        <f>(C40+C24)*0.08</f>
        <v>27738.959999999999</v>
      </c>
      <c r="D46" s="56"/>
      <c r="E46" s="56"/>
      <c r="F46" s="67"/>
      <c r="G46" s="56"/>
      <c r="H46" s="56"/>
      <c r="I46" s="67"/>
      <c r="J46" s="56"/>
      <c r="K46" s="56"/>
      <c r="L46" s="56"/>
      <c r="M46" s="56"/>
      <c r="N46" s="67"/>
      <c r="O46" s="67"/>
      <c r="P46" s="52"/>
      <c r="Q46" s="34"/>
      <c r="R46" s="41" t="s">
        <v>47</v>
      </c>
      <c r="S46" s="11" t="str">
        <f>ROUND(P33/1000,0) &amp;" GWh"</f>
        <v>389 GWh</v>
      </c>
      <c r="T46" s="63">
        <f>P33/P40</f>
        <v>0.46002565148264385</v>
      </c>
      <c r="U46" s="36"/>
    </row>
    <row r="47" spans="1:47">
      <c r="A47" s="48" t="s">
        <v>51</v>
      </c>
      <c r="B47" s="97">
        <f>B46/B24</f>
        <v>0.11256050537369759</v>
      </c>
      <c r="C47" s="97">
        <f>C46/(C40+C24)</f>
        <v>0.08</v>
      </c>
      <c r="D47" s="56"/>
      <c r="E47" s="56"/>
      <c r="F47" s="67"/>
      <c r="G47" s="56"/>
      <c r="H47" s="56"/>
      <c r="I47" s="67"/>
      <c r="J47" s="56"/>
      <c r="K47" s="56"/>
      <c r="L47" s="56"/>
      <c r="M47" s="56"/>
      <c r="N47" s="67"/>
      <c r="O47" s="67"/>
      <c r="P47" s="67"/>
      <c r="Q47" s="34"/>
      <c r="R47" s="41" t="s">
        <v>48</v>
      </c>
      <c r="S47" s="11" t="str">
        <f>ROUND(P35/1000,0) &amp;" GWh"</f>
        <v>133 GWh</v>
      </c>
      <c r="T47" s="63">
        <f>P35/P40</f>
        <v>0.15672937685810712</v>
      </c>
    </row>
    <row r="48" spans="1:47" ht="15.75" thickBot="1">
      <c r="A48" s="13"/>
      <c r="B48" s="98"/>
      <c r="C48" s="99"/>
      <c r="D48" s="100"/>
      <c r="E48" s="100"/>
      <c r="F48" s="101"/>
      <c r="G48" s="100"/>
      <c r="H48" s="100"/>
      <c r="I48" s="101"/>
      <c r="J48" s="100"/>
      <c r="K48" s="100"/>
      <c r="L48" s="100"/>
      <c r="M48" s="99"/>
      <c r="N48" s="102"/>
      <c r="O48" s="102"/>
      <c r="P48" s="102"/>
      <c r="Q48" s="87"/>
      <c r="R48" s="69" t="s">
        <v>50</v>
      </c>
      <c r="S48" s="11" t="str">
        <f>ROUND(P40/1000,0) &amp;" GWh"</f>
        <v>846 GWh</v>
      </c>
      <c r="T48" s="70">
        <f>SUM(T42:T47)</f>
        <v>0.99999999999999978</v>
      </c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3"/>
      <c r="AH48" s="13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</row>
    <row r="49" spans="1:47">
      <c r="A49" s="16"/>
      <c r="B49" s="98"/>
      <c r="C49" s="99"/>
      <c r="D49" s="100"/>
      <c r="E49" s="100"/>
      <c r="F49" s="101"/>
      <c r="G49" s="100"/>
      <c r="H49" s="100"/>
      <c r="I49" s="101"/>
      <c r="J49" s="100"/>
      <c r="K49" s="100"/>
      <c r="L49" s="100"/>
      <c r="M49" s="99"/>
      <c r="N49" s="102"/>
      <c r="O49" s="102"/>
      <c r="P49" s="102"/>
      <c r="Q49" s="16"/>
      <c r="R49" s="13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3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</row>
    <row r="50" spans="1:47">
      <c r="A50" s="16"/>
      <c r="B50" s="98"/>
      <c r="C50" s="116"/>
      <c r="D50" s="100"/>
      <c r="E50" s="100"/>
      <c r="F50" s="101"/>
      <c r="G50" s="100"/>
      <c r="H50" s="100"/>
      <c r="I50" s="101"/>
      <c r="J50" s="100"/>
      <c r="K50" s="100"/>
      <c r="L50" s="100"/>
      <c r="M50" s="99"/>
      <c r="N50" s="102"/>
      <c r="O50" s="102"/>
      <c r="P50" s="102"/>
      <c r="Q50" s="16"/>
      <c r="R50" s="13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3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</row>
    <row r="51" spans="1:47">
      <c r="A51" s="16"/>
      <c r="B51" s="14"/>
      <c r="C51" s="16"/>
      <c r="D51" s="15"/>
      <c r="E51" s="15"/>
      <c r="F51" s="24"/>
      <c r="G51" s="15"/>
      <c r="H51" s="15"/>
      <c r="I51" s="24"/>
      <c r="J51" s="15"/>
      <c r="K51" s="15"/>
      <c r="L51" s="15"/>
      <c r="M51" s="16"/>
      <c r="N51" s="17"/>
      <c r="O51" s="17"/>
      <c r="P51" s="17"/>
      <c r="Q51" s="16"/>
      <c r="R51" s="13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3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</row>
    <row r="52" spans="1:47">
      <c r="A52" s="16"/>
      <c r="B52" s="14"/>
      <c r="C52" s="16"/>
      <c r="D52" s="15"/>
      <c r="E52" s="15"/>
      <c r="F52" s="24"/>
      <c r="G52" s="15"/>
      <c r="H52" s="15"/>
      <c r="I52" s="24"/>
      <c r="J52" s="15"/>
      <c r="K52" s="15"/>
      <c r="L52" s="15"/>
      <c r="M52" s="16"/>
      <c r="N52" s="17"/>
      <c r="O52" s="17"/>
      <c r="P52" s="17"/>
      <c r="Q52" s="16"/>
      <c r="R52" s="13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3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</row>
    <row r="53" spans="1:47">
      <c r="A53" s="16"/>
      <c r="B53" s="14"/>
      <c r="C53" s="16"/>
      <c r="D53" s="15"/>
      <c r="E53" s="15"/>
      <c r="F53" s="24"/>
      <c r="G53" s="15"/>
      <c r="H53" s="15"/>
      <c r="I53" s="24"/>
      <c r="J53" s="15"/>
      <c r="K53" s="15"/>
      <c r="L53" s="15"/>
      <c r="M53" s="16"/>
      <c r="N53" s="17"/>
      <c r="O53" s="17"/>
      <c r="P53" s="17"/>
      <c r="Q53" s="16"/>
      <c r="R53" s="13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3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</row>
    <row r="54" spans="1:47">
      <c r="A54" s="16"/>
      <c r="B54" s="14"/>
      <c r="C54" s="16"/>
      <c r="D54" s="15"/>
      <c r="E54" s="15"/>
      <c r="F54" s="24"/>
      <c r="G54" s="15"/>
      <c r="H54" s="15"/>
      <c r="I54" s="24"/>
      <c r="J54" s="15"/>
      <c r="K54" s="15"/>
      <c r="L54" s="15"/>
      <c r="M54" s="16"/>
      <c r="N54" s="17"/>
      <c r="O54" s="17"/>
      <c r="P54" s="17"/>
      <c r="Q54" s="16"/>
      <c r="R54" s="13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3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</row>
    <row r="55" spans="1:47" ht="15.75">
      <c r="A55" s="16"/>
      <c r="B55" s="14"/>
      <c r="C55" s="16"/>
      <c r="D55" s="15"/>
      <c r="E55" s="15"/>
      <c r="F55" s="24"/>
      <c r="G55" s="15"/>
      <c r="H55" s="15"/>
      <c r="I55" s="24"/>
      <c r="J55" s="15"/>
      <c r="K55" s="15"/>
      <c r="L55" s="15"/>
      <c r="M55" s="16"/>
      <c r="N55" s="17"/>
      <c r="O55" s="17"/>
      <c r="P55" s="17"/>
      <c r="Q55" s="16"/>
      <c r="R55" s="10"/>
      <c r="S55" s="45"/>
      <c r="T55" s="50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3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</row>
    <row r="56" spans="1:47" ht="15.75">
      <c r="A56" s="16"/>
      <c r="B56" s="14"/>
      <c r="C56" s="16"/>
      <c r="D56" s="15"/>
      <c r="E56" s="15"/>
      <c r="F56" s="24"/>
      <c r="G56" s="15"/>
      <c r="H56" s="15"/>
      <c r="I56" s="24"/>
      <c r="J56" s="15"/>
      <c r="K56" s="15"/>
      <c r="L56" s="15"/>
      <c r="M56" s="16"/>
      <c r="N56" s="17"/>
      <c r="O56" s="17"/>
      <c r="P56" s="17"/>
      <c r="Q56" s="16"/>
      <c r="R56" s="10"/>
      <c r="S56" s="45"/>
      <c r="T56" s="50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3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</row>
    <row r="57" spans="1:47" ht="15.75">
      <c r="A57" s="16"/>
      <c r="B57" s="14"/>
      <c r="C57" s="16"/>
      <c r="D57" s="15"/>
      <c r="E57" s="15"/>
      <c r="F57" s="24"/>
      <c r="G57" s="15"/>
      <c r="H57" s="15"/>
      <c r="I57" s="24"/>
      <c r="J57" s="15"/>
      <c r="K57" s="15"/>
      <c r="L57" s="15"/>
      <c r="M57" s="16"/>
      <c r="N57" s="17"/>
      <c r="O57" s="17"/>
      <c r="P57" s="17"/>
      <c r="Q57" s="16"/>
      <c r="R57" s="10"/>
      <c r="S57" s="45"/>
      <c r="T57" s="50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3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</row>
    <row r="58" spans="1:47" ht="15.75">
      <c r="A58" s="10"/>
      <c r="B58" s="72"/>
      <c r="C58" s="19"/>
      <c r="D58" s="73"/>
      <c r="E58" s="73"/>
      <c r="F58" s="74"/>
      <c r="G58" s="73"/>
      <c r="H58" s="73"/>
      <c r="I58" s="74"/>
      <c r="J58" s="73"/>
      <c r="K58" s="73"/>
      <c r="L58" s="73"/>
      <c r="M58" s="45"/>
      <c r="N58" s="84"/>
      <c r="O58" s="84"/>
      <c r="P58" s="75"/>
      <c r="Q58" s="10"/>
      <c r="R58" s="10"/>
      <c r="S58" s="45"/>
      <c r="T58" s="50"/>
    </row>
    <row r="59" spans="1:47" ht="15.75">
      <c r="A59" s="10"/>
      <c r="B59" s="72"/>
      <c r="C59" s="19"/>
      <c r="D59" s="73"/>
      <c r="E59" s="73"/>
      <c r="F59" s="74"/>
      <c r="G59" s="73"/>
      <c r="H59" s="73"/>
      <c r="I59" s="74"/>
      <c r="J59" s="73"/>
      <c r="K59" s="73"/>
      <c r="L59" s="73"/>
      <c r="M59" s="45"/>
      <c r="N59" s="84"/>
      <c r="O59" s="84"/>
      <c r="P59" s="75"/>
      <c r="Q59" s="10"/>
      <c r="R59" s="10"/>
      <c r="S59" s="20"/>
      <c r="T59" s="21"/>
    </row>
    <row r="60" spans="1:47" ht="15.75">
      <c r="A60" s="10"/>
      <c r="B60" s="72"/>
      <c r="C60" s="19"/>
      <c r="D60" s="73"/>
      <c r="E60" s="73"/>
      <c r="F60" s="74"/>
      <c r="G60" s="73"/>
      <c r="H60" s="73"/>
      <c r="I60" s="74"/>
      <c r="J60" s="73"/>
      <c r="K60" s="73"/>
      <c r="L60" s="73"/>
      <c r="M60" s="45"/>
      <c r="N60" s="84"/>
      <c r="O60" s="84"/>
      <c r="P60" s="75"/>
      <c r="Q60" s="10"/>
      <c r="R60" s="10"/>
      <c r="S60" s="10"/>
      <c r="T60" s="45"/>
    </row>
    <row r="61" spans="1:47" ht="15.75">
      <c r="A61" s="9"/>
      <c r="B61" s="72"/>
      <c r="C61" s="19"/>
      <c r="D61" s="73"/>
      <c r="E61" s="73"/>
      <c r="F61" s="74"/>
      <c r="G61" s="73"/>
      <c r="H61" s="73"/>
      <c r="I61" s="74"/>
      <c r="J61" s="73"/>
      <c r="K61" s="73"/>
      <c r="L61" s="73"/>
      <c r="M61" s="45"/>
      <c r="N61" s="84"/>
      <c r="O61" s="84"/>
      <c r="P61" s="75"/>
      <c r="Q61" s="10"/>
      <c r="R61" s="10"/>
      <c r="S61" s="77"/>
      <c r="T61" s="78"/>
    </row>
    <row r="62" spans="1:47" ht="15.75">
      <c r="A62" s="10"/>
      <c r="B62" s="72"/>
      <c r="C62" s="19"/>
      <c r="D62" s="72"/>
      <c r="E62" s="72"/>
      <c r="F62" s="76"/>
      <c r="G62" s="72"/>
      <c r="H62" s="72"/>
      <c r="I62" s="76"/>
      <c r="J62" s="72"/>
      <c r="K62" s="72"/>
      <c r="L62" s="72"/>
      <c r="M62" s="45"/>
      <c r="N62" s="84"/>
      <c r="O62" s="84"/>
      <c r="P62" s="75"/>
      <c r="Q62" s="10"/>
      <c r="R62" s="10"/>
      <c r="S62" s="45"/>
      <c r="T62" s="50"/>
    </row>
    <row r="63" spans="1:47" ht="15.75">
      <c r="A63" s="10"/>
      <c r="B63" s="72"/>
      <c r="C63" s="10"/>
      <c r="D63" s="72"/>
      <c r="E63" s="72"/>
      <c r="F63" s="76"/>
      <c r="G63" s="72"/>
      <c r="H63" s="72"/>
      <c r="I63" s="76"/>
      <c r="J63" s="72"/>
      <c r="K63" s="72"/>
      <c r="L63" s="72"/>
      <c r="M63" s="10"/>
      <c r="N63" s="75"/>
      <c r="O63" s="75"/>
      <c r="P63" s="75"/>
      <c r="Q63" s="10"/>
      <c r="R63" s="10"/>
      <c r="S63" s="45"/>
      <c r="T63" s="50"/>
    </row>
    <row r="64" spans="1:47" ht="15.75">
      <c r="A64" s="10"/>
      <c r="B64" s="72"/>
      <c r="C64" s="10"/>
      <c r="D64" s="72"/>
      <c r="E64" s="72"/>
      <c r="F64" s="76"/>
      <c r="G64" s="72"/>
      <c r="H64" s="72"/>
      <c r="I64" s="76"/>
      <c r="J64" s="72"/>
      <c r="K64" s="72"/>
      <c r="L64" s="72"/>
      <c r="M64" s="10"/>
      <c r="N64" s="75"/>
      <c r="O64" s="75"/>
      <c r="P64" s="75"/>
      <c r="Q64" s="10"/>
      <c r="R64" s="10"/>
      <c r="S64" s="45"/>
      <c r="T64" s="50"/>
    </row>
    <row r="65" spans="1:20" ht="15.75">
      <c r="A65" s="10"/>
      <c r="B65" s="56"/>
      <c r="C65" s="10"/>
      <c r="D65" s="56"/>
      <c r="E65" s="56"/>
      <c r="F65" s="67"/>
      <c r="G65" s="56"/>
      <c r="H65" s="56"/>
      <c r="I65" s="67"/>
      <c r="J65" s="56"/>
      <c r="K65" s="72"/>
      <c r="L65" s="72"/>
      <c r="M65" s="10"/>
      <c r="N65" s="75"/>
      <c r="O65" s="75"/>
      <c r="P65" s="75"/>
      <c r="Q65" s="10"/>
      <c r="R65" s="10"/>
      <c r="S65" s="45"/>
      <c r="T65" s="50"/>
    </row>
    <row r="66" spans="1:20" ht="15.75">
      <c r="A66" s="10"/>
      <c r="B66" s="56"/>
      <c r="C66" s="10"/>
      <c r="D66" s="56"/>
      <c r="E66" s="56"/>
      <c r="F66" s="67"/>
      <c r="G66" s="56"/>
      <c r="H66" s="56"/>
      <c r="I66" s="67"/>
      <c r="J66" s="56"/>
      <c r="K66" s="72"/>
      <c r="L66" s="72"/>
      <c r="M66" s="10"/>
      <c r="N66" s="75"/>
      <c r="O66" s="75"/>
      <c r="P66" s="75"/>
      <c r="Q66" s="10"/>
      <c r="R66" s="10"/>
      <c r="S66" s="45"/>
      <c r="T66" s="50"/>
    </row>
    <row r="67" spans="1:20" ht="15.75">
      <c r="A67" s="10"/>
      <c r="B67" s="56"/>
      <c r="C67" s="10"/>
      <c r="D67" s="56"/>
      <c r="E67" s="56"/>
      <c r="F67" s="67"/>
      <c r="G67" s="56"/>
      <c r="H67" s="56"/>
      <c r="I67" s="67"/>
      <c r="J67" s="56"/>
      <c r="K67" s="72"/>
      <c r="L67" s="72"/>
      <c r="M67" s="10"/>
      <c r="N67" s="75"/>
      <c r="O67" s="75"/>
      <c r="P67" s="75"/>
      <c r="Q67" s="10"/>
      <c r="R67" s="10"/>
      <c r="S67" s="45"/>
      <c r="T67" s="50"/>
    </row>
    <row r="68" spans="1:20" ht="15.75">
      <c r="A68" s="10"/>
      <c r="B68" s="56"/>
      <c r="C68" s="10"/>
      <c r="D68" s="56"/>
      <c r="E68" s="56"/>
      <c r="F68" s="67"/>
      <c r="G68" s="56"/>
      <c r="H68" s="56"/>
      <c r="I68" s="67"/>
      <c r="J68" s="56"/>
      <c r="K68" s="72"/>
      <c r="L68" s="72"/>
      <c r="M68" s="10"/>
      <c r="N68" s="75"/>
      <c r="O68" s="75"/>
      <c r="P68" s="75"/>
      <c r="Q68" s="10"/>
      <c r="R68" s="51"/>
      <c r="S68" s="20"/>
      <c r="T68" s="23"/>
    </row>
    <row r="69" spans="1:20">
      <c r="A69" s="10"/>
      <c r="B69" s="56"/>
      <c r="C69" s="10"/>
      <c r="D69" s="56"/>
      <c r="E69" s="56"/>
      <c r="F69" s="67"/>
      <c r="G69" s="56"/>
      <c r="H69" s="56"/>
      <c r="I69" s="67"/>
      <c r="J69" s="56"/>
      <c r="K69" s="72"/>
      <c r="L69" s="72"/>
      <c r="M69" s="10"/>
      <c r="N69" s="75"/>
      <c r="O69" s="75"/>
      <c r="P69" s="75"/>
      <c r="Q69" s="10"/>
    </row>
    <row r="70" spans="1:20">
      <c r="A70" s="10"/>
      <c r="B70" s="56"/>
      <c r="C70" s="10"/>
      <c r="D70" s="56"/>
      <c r="E70" s="56"/>
      <c r="F70" s="67"/>
      <c r="G70" s="56"/>
      <c r="H70" s="56"/>
      <c r="I70" s="67"/>
      <c r="J70" s="56"/>
      <c r="K70" s="72"/>
      <c r="L70" s="72"/>
      <c r="M70" s="10"/>
      <c r="N70" s="75"/>
      <c r="O70" s="75"/>
      <c r="P70" s="75"/>
      <c r="Q70" s="10"/>
    </row>
    <row r="71" spans="1:20" ht="15.75">
      <c r="A71" s="10"/>
      <c r="B71" s="22"/>
      <c r="C71" s="10"/>
      <c r="D71" s="22"/>
      <c r="E71" s="22"/>
      <c r="F71" s="25"/>
      <c r="G71" s="22"/>
      <c r="H71" s="22"/>
      <c r="I71" s="25"/>
      <c r="J71" s="22"/>
      <c r="K71" s="72"/>
      <c r="L71" s="72"/>
      <c r="M71" s="10"/>
      <c r="N71" s="75"/>
      <c r="O71" s="75"/>
      <c r="P71" s="75"/>
      <c r="Q71" s="10"/>
    </row>
  </sheetData>
  <pageMargins left="0.7" right="0.7" top="0.75" bottom="0.75" header="0.3" footer="0.3"/>
  <pageSetup paperSize="9" orientation="portrait" horizontalDpi="300" verticalDpi="300" r:id="rId1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U71"/>
  <sheetViews>
    <sheetView topLeftCell="I10" zoomScale="70" zoomScaleNormal="70" workbookViewId="0">
      <selection activeCell="T49" sqref="T49"/>
    </sheetView>
  </sheetViews>
  <sheetFormatPr defaultColWidth="8.625" defaultRowHeight="15"/>
  <cols>
    <col min="1" max="1" width="49.5" style="12" customWidth="1"/>
    <col min="2" max="2" width="17.625" style="52" customWidth="1"/>
    <col min="3" max="3" width="17.625" style="12" customWidth="1"/>
    <col min="4" max="12" width="17.625" style="52" customWidth="1"/>
    <col min="13" max="20" width="17.625" style="12" customWidth="1"/>
    <col min="21" max="16384" width="8.625" style="12"/>
  </cols>
  <sheetData>
    <row r="1" spans="1:34" ht="18.75">
      <c r="A1" s="3" t="s">
        <v>0</v>
      </c>
      <c r="Q1" s="4"/>
      <c r="R1" s="4"/>
      <c r="S1" s="4"/>
      <c r="T1" s="4"/>
    </row>
    <row r="2" spans="1:34" ht="15.75">
      <c r="A2" s="79" t="s">
        <v>82</v>
      </c>
      <c r="Q2" s="5"/>
      <c r="AG2" s="53"/>
      <c r="AH2" s="5"/>
    </row>
    <row r="3" spans="1:34" ht="30">
      <c r="A3" s="6">
        <v>2017</v>
      </c>
      <c r="C3" s="54" t="s">
        <v>1</v>
      </c>
      <c r="D3" s="54" t="s">
        <v>32</v>
      </c>
      <c r="E3" s="54" t="s">
        <v>2</v>
      </c>
      <c r="F3" s="55" t="s">
        <v>3</v>
      </c>
      <c r="G3" s="54" t="s">
        <v>17</v>
      </c>
      <c r="H3" s="54" t="s">
        <v>52</v>
      </c>
      <c r="I3" s="55" t="s">
        <v>5</v>
      </c>
      <c r="J3" s="54" t="s">
        <v>4</v>
      </c>
      <c r="K3" s="54" t="s">
        <v>6</v>
      </c>
      <c r="L3" s="54" t="s">
        <v>7</v>
      </c>
      <c r="M3" s="54" t="s">
        <v>68</v>
      </c>
      <c r="N3" s="54" t="s">
        <v>68</v>
      </c>
      <c r="O3" s="55" t="s">
        <v>68</v>
      </c>
      <c r="P3" s="57" t="s">
        <v>9</v>
      </c>
      <c r="Q3" s="53"/>
      <c r="AG3" s="53"/>
      <c r="AH3" s="53"/>
    </row>
    <row r="4" spans="1:34" s="29" customFormat="1" ht="11.25">
      <c r="A4" s="81" t="s">
        <v>60</v>
      </c>
      <c r="C4" s="80" t="s">
        <v>58</v>
      </c>
      <c r="D4" s="80" t="s">
        <v>59</v>
      </c>
      <c r="E4" s="27"/>
      <c r="F4" s="80" t="s">
        <v>61</v>
      </c>
      <c r="G4" s="27"/>
      <c r="H4" s="27"/>
      <c r="I4" s="80" t="s">
        <v>62</v>
      </c>
      <c r="J4" s="27"/>
      <c r="K4" s="27"/>
      <c r="L4" s="27"/>
      <c r="M4" s="27"/>
      <c r="N4" s="28"/>
      <c r="O4" s="28"/>
      <c r="P4" s="82" t="s">
        <v>66</v>
      </c>
      <c r="Q4" s="30"/>
      <c r="AG4" s="30"/>
      <c r="AH4" s="30"/>
    </row>
    <row r="5" spans="1:34" ht="15.75">
      <c r="A5" s="5" t="s">
        <v>53</v>
      </c>
      <c r="B5" s="60"/>
      <c r="C5" s="106">
        <f>[3]Solceller!$C$16</f>
        <v>608</v>
      </c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3">
        <f>SUM(D5:O5)</f>
        <v>0</v>
      </c>
      <c r="Q5" s="53"/>
      <c r="AG5" s="53"/>
      <c r="AH5" s="53"/>
    </row>
    <row r="6" spans="1:34" ht="15.75">
      <c r="A6" s="5" t="s">
        <v>73</v>
      </c>
      <c r="B6" s="60"/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>
        <f t="shared" ref="P6:P11" si="0">SUM(D6:O6)</f>
        <v>0</v>
      </c>
      <c r="Q6" s="53"/>
      <c r="AG6" s="53"/>
      <c r="AH6" s="53"/>
    </row>
    <row r="7" spans="1:34" ht="15.75">
      <c r="A7" s="5" t="s">
        <v>10</v>
      </c>
      <c r="B7" s="60"/>
      <c r="C7" s="93">
        <f>[3]Elproduktion!$N$522</f>
        <v>0</v>
      </c>
      <c r="D7" s="93">
        <f>[3]Elproduktion!$N$523</f>
        <v>0</v>
      </c>
      <c r="E7" s="93">
        <f>[3]Elproduktion!$Q$524</f>
        <v>0</v>
      </c>
      <c r="F7" s="93">
        <f>[3]Elproduktion!$N$525</f>
        <v>0</v>
      </c>
      <c r="G7" s="93">
        <f>[3]Elproduktion!$R$526</f>
        <v>0</v>
      </c>
      <c r="H7" s="93">
        <f>[3]Elproduktion!$S$527</f>
        <v>0</v>
      </c>
      <c r="I7" s="93">
        <f>[3]Elproduktion!$N$528</f>
        <v>0</v>
      </c>
      <c r="J7" s="93">
        <f>[3]Elproduktion!$T$526</f>
        <v>0</v>
      </c>
      <c r="K7" s="93">
        <f>[3]Elproduktion!U524</f>
        <v>0</v>
      </c>
      <c r="L7" s="93">
        <f>[3]Elproduktion!V524</f>
        <v>0</v>
      </c>
      <c r="M7" s="93"/>
      <c r="N7" s="93"/>
      <c r="O7" s="93"/>
      <c r="P7" s="93">
        <f t="shared" si="0"/>
        <v>0</v>
      </c>
      <c r="Q7" s="53"/>
      <c r="AG7" s="53"/>
      <c r="AH7" s="53"/>
    </row>
    <row r="8" spans="1:34" ht="15.75">
      <c r="A8" s="5" t="s">
        <v>11</v>
      </c>
      <c r="B8" s="60"/>
      <c r="C8" s="93">
        <f>[3]Elproduktion!$N$530</f>
        <v>0</v>
      </c>
      <c r="D8" s="93">
        <f>[3]Elproduktion!$N$531</f>
        <v>0</v>
      </c>
      <c r="E8" s="93">
        <f>[3]Elproduktion!$Q$532</f>
        <v>0</v>
      </c>
      <c r="F8" s="93">
        <f>[3]Elproduktion!$N$533</f>
        <v>0</v>
      </c>
      <c r="G8" s="93">
        <f>[3]Elproduktion!$R$534</f>
        <v>0</v>
      </c>
      <c r="H8" s="93">
        <f>[3]Elproduktion!$S$535</f>
        <v>0</v>
      </c>
      <c r="I8" s="93">
        <f>[3]Elproduktion!$N$536</f>
        <v>0</v>
      </c>
      <c r="J8" s="93">
        <f>[3]Elproduktion!$T$534</f>
        <v>0</v>
      </c>
      <c r="K8" s="93">
        <f>[3]Elproduktion!U532</f>
        <v>0</v>
      </c>
      <c r="L8" s="93">
        <f>[3]Elproduktion!V532</f>
        <v>0</v>
      </c>
      <c r="M8" s="93"/>
      <c r="N8" s="93"/>
      <c r="O8" s="93"/>
      <c r="P8" s="93">
        <f t="shared" si="0"/>
        <v>0</v>
      </c>
      <c r="Q8" s="53"/>
      <c r="AG8" s="53"/>
      <c r="AH8" s="53"/>
    </row>
    <row r="9" spans="1:34" ht="15.75">
      <c r="A9" s="5" t="s">
        <v>12</v>
      </c>
      <c r="B9" s="60"/>
      <c r="C9" s="93">
        <f>[3]Elproduktion!$N$538</f>
        <v>0</v>
      </c>
      <c r="D9" s="93">
        <f>[3]Elproduktion!$N$539</f>
        <v>0</v>
      </c>
      <c r="E9" s="93">
        <f>[3]Elproduktion!$Q$540</f>
        <v>0</v>
      </c>
      <c r="F9" s="93">
        <f>[3]Elproduktion!$N$541</f>
        <v>0</v>
      </c>
      <c r="G9" s="93">
        <f>[3]Elproduktion!$R$542</f>
        <v>0</v>
      </c>
      <c r="H9" s="93">
        <f>[3]Elproduktion!$S$543</f>
        <v>0</v>
      </c>
      <c r="I9" s="93">
        <f>[3]Elproduktion!$N$544</f>
        <v>0</v>
      </c>
      <c r="J9" s="93">
        <f>[3]Elproduktion!$T$542</f>
        <v>0</v>
      </c>
      <c r="K9" s="93">
        <f>[3]Elproduktion!U540</f>
        <v>0</v>
      </c>
      <c r="L9" s="93">
        <f>[3]Elproduktion!V540</f>
        <v>0</v>
      </c>
      <c r="M9" s="93"/>
      <c r="N9" s="93"/>
      <c r="O9" s="93"/>
      <c r="P9" s="93">
        <f t="shared" si="0"/>
        <v>0</v>
      </c>
      <c r="Q9" s="53"/>
      <c r="AG9" s="53"/>
      <c r="AH9" s="53"/>
    </row>
    <row r="10" spans="1:34" ht="15.75">
      <c r="A10" s="5" t="s">
        <v>13</v>
      </c>
      <c r="B10" s="60"/>
      <c r="C10" s="93">
        <f>[3]Elproduktion!$N$546</f>
        <v>39558</v>
      </c>
      <c r="D10" s="93">
        <f>[3]Elproduktion!$N$547</f>
        <v>0</v>
      </c>
      <c r="E10" s="93">
        <f>[3]Elproduktion!$Q$548</f>
        <v>0</v>
      </c>
      <c r="F10" s="93">
        <f>[3]Elproduktion!$N$549</f>
        <v>0</v>
      </c>
      <c r="G10" s="93">
        <f>[3]Elproduktion!$R$550</f>
        <v>0</v>
      </c>
      <c r="H10" s="93">
        <f>[3]Elproduktion!$S$551</f>
        <v>0</v>
      </c>
      <c r="I10" s="93">
        <f>[3]Elproduktion!$N$552</f>
        <v>0</v>
      </c>
      <c r="J10" s="93">
        <f>[3]Elproduktion!$T$550</f>
        <v>0</v>
      </c>
      <c r="K10" s="93">
        <f>[3]Elproduktion!U548</f>
        <v>0</v>
      </c>
      <c r="L10" s="93">
        <f>[3]Elproduktion!V548</f>
        <v>0</v>
      </c>
      <c r="M10" s="93"/>
      <c r="N10" s="93"/>
      <c r="O10" s="93"/>
      <c r="P10" s="93">
        <f t="shared" si="0"/>
        <v>0</v>
      </c>
      <c r="Q10" s="53"/>
      <c r="R10" s="5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3"/>
      <c r="AH10" s="53"/>
    </row>
    <row r="11" spans="1:34" ht="15.75">
      <c r="A11" s="5" t="s">
        <v>14</v>
      </c>
      <c r="B11" s="60"/>
      <c r="C11" s="106">
        <f>SUM(C5:C10)</f>
        <v>40166</v>
      </c>
      <c r="D11" s="93">
        <f t="shared" ref="D11:O11" si="1">SUM(D5:D10)</f>
        <v>0</v>
      </c>
      <c r="E11" s="93">
        <f t="shared" si="1"/>
        <v>0</v>
      </c>
      <c r="F11" s="93">
        <f t="shared" si="1"/>
        <v>0</v>
      </c>
      <c r="G11" s="93">
        <f t="shared" si="1"/>
        <v>0</v>
      </c>
      <c r="H11" s="93">
        <f t="shared" si="1"/>
        <v>0</v>
      </c>
      <c r="I11" s="93">
        <f t="shared" si="1"/>
        <v>0</v>
      </c>
      <c r="J11" s="93">
        <f t="shared" si="1"/>
        <v>0</v>
      </c>
      <c r="K11" s="93">
        <f t="shared" si="1"/>
        <v>0</v>
      </c>
      <c r="L11" s="93">
        <f t="shared" si="1"/>
        <v>0</v>
      </c>
      <c r="M11" s="93">
        <f t="shared" si="1"/>
        <v>0</v>
      </c>
      <c r="N11" s="93">
        <f t="shared" si="1"/>
        <v>0</v>
      </c>
      <c r="O11" s="93">
        <f t="shared" si="1"/>
        <v>0</v>
      </c>
      <c r="P11" s="93">
        <f t="shared" si="0"/>
        <v>0</v>
      </c>
      <c r="Q11" s="53"/>
      <c r="R11" s="5"/>
      <c r="S11" s="59"/>
      <c r="T11" s="59"/>
      <c r="U11" s="59"/>
      <c r="V11" s="59"/>
      <c r="W11" s="59"/>
      <c r="X11" s="59"/>
      <c r="Y11" s="59"/>
      <c r="Z11" s="59"/>
      <c r="AA11" s="59"/>
      <c r="AB11" s="59"/>
      <c r="AC11" s="59"/>
      <c r="AD11" s="59"/>
      <c r="AE11" s="59"/>
      <c r="AF11" s="59"/>
      <c r="AG11" s="53"/>
      <c r="AH11" s="53"/>
    </row>
    <row r="12" spans="1:34" ht="15.75">
      <c r="B12" s="60"/>
      <c r="C12" s="60"/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4"/>
      <c r="R12" s="4"/>
      <c r="S12" s="4"/>
      <c r="T12" s="4"/>
    </row>
    <row r="13" spans="1:34" ht="15.75">
      <c r="B13" s="60"/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4"/>
      <c r="R13" s="4"/>
      <c r="S13" s="4"/>
      <c r="T13" s="4"/>
    </row>
    <row r="14" spans="1:34" ht="18.75">
      <c r="A14" s="3" t="s">
        <v>15</v>
      </c>
      <c r="B14" s="7"/>
      <c r="C14" s="60"/>
      <c r="D14" s="7"/>
      <c r="E14" s="7"/>
      <c r="F14" s="7"/>
      <c r="G14" s="7"/>
      <c r="H14" s="7"/>
      <c r="I14" s="7"/>
      <c r="J14" s="60"/>
      <c r="K14" s="60"/>
      <c r="L14" s="60"/>
      <c r="M14" s="60"/>
      <c r="N14" s="60"/>
      <c r="O14" s="60"/>
      <c r="P14" s="7"/>
      <c r="Q14" s="4"/>
      <c r="R14" s="4"/>
      <c r="S14" s="4"/>
      <c r="T14" s="4"/>
    </row>
    <row r="15" spans="1:34" ht="15.75">
      <c r="A15" s="79" t="str">
        <f>A2</f>
        <v>1266 Hörby</v>
      </c>
      <c r="B15" s="60"/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4"/>
      <c r="R15" s="4"/>
      <c r="S15" s="4"/>
      <c r="T15" s="4"/>
    </row>
    <row r="16" spans="1:34" ht="30">
      <c r="A16" s="6">
        <v>2017</v>
      </c>
      <c r="B16" s="54" t="s">
        <v>16</v>
      </c>
      <c r="C16" s="67" t="s">
        <v>8</v>
      </c>
      <c r="D16" s="54" t="s">
        <v>32</v>
      </c>
      <c r="E16" s="54" t="s">
        <v>2</v>
      </c>
      <c r="F16" s="55" t="s">
        <v>3</v>
      </c>
      <c r="G16" s="54" t="s">
        <v>17</v>
      </c>
      <c r="H16" s="54" t="s">
        <v>52</v>
      </c>
      <c r="I16" s="55" t="s">
        <v>5</v>
      </c>
      <c r="J16" s="54" t="s">
        <v>4</v>
      </c>
      <c r="K16" s="54" t="s">
        <v>6</v>
      </c>
      <c r="L16" s="54" t="s">
        <v>7</v>
      </c>
      <c r="M16" s="54" t="s">
        <v>71</v>
      </c>
      <c r="N16" s="54" t="s">
        <v>68</v>
      </c>
      <c r="O16" s="55" t="s">
        <v>68</v>
      </c>
      <c r="P16" s="57" t="s">
        <v>9</v>
      </c>
      <c r="Q16" s="53"/>
      <c r="AG16" s="53"/>
      <c r="AH16" s="53"/>
    </row>
    <row r="17" spans="1:34" s="29" customFormat="1" ht="11.25">
      <c r="A17" s="81" t="s">
        <v>60</v>
      </c>
      <c r="B17" s="80" t="s">
        <v>63</v>
      </c>
      <c r="C17" s="49"/>
      <c r="D17" s="80" t="s">
        <v>59</v>
      </c>
      <c r="E17" s="27"/>
      <c r="F17" s="80" t="s">
        <v>61</v>
      </c>
      <c r="G17" s="27"/>
      <c r="H17" s="27"/>
      <c r="I17" s="80" t="s">
        <v>62</v>
      </c>
      <c r="J17" s="27"/>
      <c r="K17" s="27"/>
      <c r="L17" s="27"/>
      <c r="M17" s="27"/>
      <c r="N17" s="28"/>
      <c r="O17" s="28"/>
      <c r="P17" s="82" t="s">
        <v>66</v>
      </c>
      <c r="Q17" s="30"/>
      <c r="AG17" s="30"/>
      <c r="AH17" s="30"/>
    </row>
    <row r="18" spans="1:34" ht="15.75">
      <c r="A18" s="5" t="s">
        <v>18</v>
      </c>
      <c r="B18" s="110">
        <f>[3]Fjärrvärmeproduktion!$N$730</f>
        <v>0</v>
      </c>
      <c r="C18" s="112"/>
      <c r="D18" s="112">
        <f>[3]Fjärrvärmeproduktion!$N$731</f>
        <v>0</v>
      </c>
      <c r="E18" s="112">
        <f>[3]Fjärrvärmeproduktion!$Q$732</f>
        <v>0</v>
      </c>
      <c r="F18" s="112">
        <f>[3]Fjärrvärmeproduktion!$N$733</f>
        <v>0</v>
      </c>
      <c r="G18" s="112">
        <f>[3]Fjärrvärmeproduktion!$R$734</f>
        <v>0</v>
      </c>
      <c r="H18" s="112">
        <f>[3]Fjärrvärmeproduktion!$S$735</f>
        <v>0</v>
      </c>
      <c r="I18" s="112">
        <f>[3]Fjärrvärmeproduktion!$N$736</f>
        <v>0</v>
      </c>
      <c r="J18" s="112">
        <f>[3]Fjärrvärmeproduktion!$T$734</f>
        <v>0</v>
      </c>
      <c r="K18" s="112">
        <f>[3]Fjärrvärmeproduktion!U732</f>
        <v>0</v>
      </c>
      <c r="L18" s="112">
        <f>[3]Fjärrvärmeproduktion!V732</f>
        <v>0</v>
      </c>
      <c r="M18" s="112">
        <f>[3]Fjärrvärmeproduktion!$W$735</f>
        <v>0</v>
      </c>
      <c r="N18" s="112"/>
      <c r="O18" s="112"/>
      <c r="P18" s="112">
        <f>SUM(C18:O18)</f>
        <v>0</v>
      </c>
      <c r="Q18" s="4"/>
      <c r="R18" s="4"/>
      <c r="S18" s="4"/>
      <c r="T18" s="4"/>
    </row>
    <row r="19" spans="1:34" ht="15.75">
      <c r="A19" s="5" t="s">
        <v>19</v>
      </c>
      <c r="B19" s="110">
        <f>[3]Fjärrvärmeproduktion!$N$738</f>
        <v>28201</v>
      </c>
      <c r="C19" s="112"/>
      <c r="D19" s="112">
        <f>[3]Fjärrvärmeproduktion!$N$739</f>
        <v>716</v>
      </c>
      <c r="E19" s="112">
        <f>[3]Fjärrvärmeproduktion!$Q$740</f>
        <v>0</v>
      </c>
      <c r="F19" s="112">
        <f>[3]Fjärrvärmeproduktion!$N$741</f>
        <v>0</v>
      </c>
      <c r="G19" s="112">
        <f>[3]Fjärrvärmeproduktion!$R$742</f>
        <v>0</v>
      </c>
      <c r="H19" s="112">
        <f>[3]Fjärrvärmeproduktion!$S$743</f>
        <v>28471</v>
      </c>
      <c r="I19" s="112">
        <f>[3]Fjärrvärmeproduktion!$N$744</f>
        <v>0</v>
      </c>
      <c r="J19" s="112">
        <f>[3]Fjärrvärmeproduktion!$T$742</f>
        <v>0</v>
      </c>
      <c r="K19" s="112">
        <f>[3]Fjärrvärmeproduktion!U740</f>
        <v>0</v>
      </c>
      <c r="L19" s="112">
        <f>[3]Fjärrvärmeproduktion!V740</f>
        <v>0</v>
      </c>
      <c r="M19" s="112">
        <f>[3]Fjärrvärmeproduktion!$W$743</f>
        <v>0</v>
      </c>
      <c r="N19" s="112"/>
      <c r="O19" s="112"/>
      <c r="P19" s="112">
        <f t="shared" ref="P19:P24" si="2">SUM(C19:O19)</f>
        <v>29187</v>
      </c>
      <c r="Q19" s="4"/>
      <c r="R19" s="4"/>
      <c r="S19" s="4"/>
      <c r="T19" s="4"/>
    </row>
    <row r="20" spans="1:34" ht="15.75">
      <c r="A20" s="5" t="s">
        <v>20</v>
      </c>
      <c r="B20" s="138">
        <f>[3]Fjärrvärmeproduktion!$N$746</f>
        <v>0</v>
      </c>
      <c r="C20" s="112"/>
      <c r="D20" s="112">
        <f>[3]Fjärrvärmeproduktion!$N$747</f>
        <v>0</v>
      </c>
      <c r="E20" s="112">
        <f>[3]Fjärrvärmeproduktion!$Q$748</f>
        <v>0</v>
      </c>
      <c r="F20" s="112">
        <f>[3]Fjärrvärmeproduktion!$N$749</f>
        <v>0</v>
      </c>
      <c r="G20" s="112">
        <f>[3]Fjärrvärmeproduktion!$R$750</f>
        <v>0</v>
      </c>
      <c r="H20" s="112">
        <f>[3]Fjärrvärmeproduktion!$S$751</f>
        <v>0</v>
      </c>
      <c r="I20" s="112">
        <f>[3]Fjärrvärmeproduktion!$N$752</f>
        <v>0</v>
      </c>
      <c r="J20" s="112">
        <f>[3]Fjärrvärmeproduktion!$T$750</f>
        <v>0</v>
      </c>
      <c r="K20" s="112">
        <f>[3]Fjärrvärmeproduktion!U748</f>
        <v>0</v>
      </c>
      <c r="L20" s="112">
        <f>[3]Fjärrvärmeproduktion!V748</f>
        <v>0</v>
      </c>
      <c r="M20" s="112">
        <f>[3]Fjärrvärmeproduktion!$W$751</f>
        <v>0</v>
      </c>
      <c r="N20" s="112"/>
      <c r="O20" s="112"/>
      <c r="P20" s="112">
        <f t="shared" si="2"/>
        <v>0</v>
      </c>
      <c r="Q20" s="4"/>
      <c r="R20" s="4"/>
      <c r="S20" s="4"/>
      <c r="T20" s="4"/>
    </row>
    <row r="21" spans="1:34" ht="16.5" thickBot="1">
      <c r="A21" s="5" t="s">
        <v>21</v>
      </c>
      <c r="B21" s="138">
        <f>[3]Fjärrvärmeproduktion!$N$754</f>
        <v>0</v>
      </c>
      <c r="C21" s="112"/>
      <c r="D21" s="112">
        <f>[3]Fjärrvärmeproduktion!$N$755</f>
        <v>0</v>
      </c>
      <c r="E21" s="112">
        <f>[3]Fjärrvärmeproduktion!$Q$756</f>
        <v>0</v>
      </c>
      <c r="F21" s="112">
        <f>[3]Fjärrvärmeproduktion!$N$757</f>
        <v>0</v>
      </c>
      <c r="G21" s="112">
        <f>[3]Fjärrvärmeproduktion!$R$758</f>
        <v>0</v>
      </c>
      <c r="H21" s="112">
        <f>[3]Fjärrvärmeproduktion!$S$759</f>
        <v>0</v>
      </c>
      <c r="I21" s="112">
        <f>[3]Fjärrvärmeproduktion!$N$760</f>
        <v>0</v>
      </c>
      <c r="J21" s="112">
        <f>[3]Fjärrvärmeproduktion!$T$758</f>
        <v>0</v>
      </c>
      <c r="K21" s="112">
        <f>[3]Fjärrvärmeproduktion!U756</f>
        <v>0</v>
      </c>
      <c r="L21" s="112">
        <f>[3]Fjärrvärmeproduktion!V756</f>
        <v>0</v>
      </c>
      <c r="M21" s="112">
        <f>[3]Fjärrvärmeproduktion!$W$759</f>
        <v>0</v>
      </c>
      <c r="N21" s="112"/>
      <c r="O21" s="112"/>
      <c r="P21" s="112">
        <f t="shared" si="2"/>
        <v>0</v>
      </c>
      <c r="Q21" s="4"/>
      <c r="R21" s="37"/>
      <c r="S21" s="37"/>
      <c r="T21" s="37"/>
    </row>
    <row r="22" spans="1:34" ht="15.75">
      <c r="A22" s="5" t="s">
        <v>22</v>
      </c>
      <c r="B22" s="138">
        <f>[3]Fjärrvärmeproduktion!$N$762</f>
        <v>0</v>
      </c>
      <c r="C22" s="112"/>
      <c r="D22" s="112">
        <f>[3]Fjärrvärmeproduktion!$N$763</f>
        <v>0</v>
      </c>
      <c r="E22" s="112">
        <f>[3]Fjärrvärmeproduktion!$Q$764</f>
        <v>0</v>
      </c>
      <c r="F22" s="112">
        <f>[3]Fjärrvärmeproduktion!$N$765</f>
        <v>0</v>
      </c>
      <c r="G22" s="112">
        <f>[3]Fjärrvärmeproduktion!$R$766</f>
        <v>0</v>
      </c>
      <c r="H22" s="112">
        <f>[3]Fjärrvärmeproduktion!$S$767</f>
        <v>0</v>
      </c>
      <c r="I22" s="112">
        <f>[3]Fjärrvärmeproduktion!$N$768</f>
        <v>0</v>
      </c>
      <c r="J22" s="112">
        <f>[3]Fjärrvärmeproduktion!$T$766</f>
        <v>0</v>
      </c>
      <c r="K22" s="112">
        <f>[3]Fjärrvärmeproduktion!U764</f>
        <v>0</v>
      </c>
      <c r="L22" s="112">
        <f>[3]Fjärrvärmeproduktion!V764</f>
        <v>0</v>
      </c>
      <c r="M22" s="112">
        <f>[3]Fjärrvärmeproduktion!$W$767</f>
        <v>0</v>
      </c>
      <c r="N22" s="112"/>
      <c r="O22" s="112"/>
      <c r="P22" s="112">
        <f t="shared" si="2"/>
        <v>0</v>
      </c>
      <c r="Q22" s="31"/>
      <c r="R22" s="43" t="s">
        <v>24</v>
      </c>
      <c r="S22" s="88" t="str">
        <f>ROUND(P43/1000,0) &amp;" GWh"</f>
        <v>407 GWh</v>
      </c>
      <c r="T22" s="38"/>
      <c r="U22" s="36"/>
    </row>
    <row r="23" spans="1:34" ht="15.75">
      <c r="A23" s="5" t="s">
        <v>23</v>
      </c>
      <c r="B23" s="138">
        <f>[3]Fjärrvärmeproduktion!$N$770</f>
        <v>0</v>
      </c>
      <c r="C23" s="112"/>
      <c r="D23" s="112">
        <f>[3]Fjärrvärmeproduktion!$N$771</f>
        <v>0</v>
      </c>
      <c r="E23" s="112">
        <f>[3]Fjärrvärmeproduktion!$Q$772</f>
        <v>0</v>
      </c>
      <c r="F23" s="112">
        <f>[3]Fjärrvärmeproduktion!$N$773</f>
        <v>0</v>
      </c>
      <c r="G23" s="112">
        <f>[3]Fjärrvärmeproduktion!$R$774</f>
        <v>0</v>
      </c>
      <c r="H23" s="112">
        <f>[3]Fjärrvärmeproduktion!$S$775</f>
        <v>0</v>
      </c>
      <c r="I23" s="112">
        <f>[3]Fjärrvärmeproduktion!$N$776</f>
        <v>0</v>
      </c>
      <c r="J23" s="112">
        <f>[3]Fjärrvärmeproduktion!$T$774</f>
        <v>0</v>
      </c>
      <c r="K23" s="112">
        <f>[3]Fjärrvärmeproduktion!U772</f>
        <v>0</v>
      </c>
      <c r="L23" s="112">
        <f>[3]Fjärrvärmeproduktion!V772</f>
        <v>0</v>
      </c>
      <c r="M23" s="112">
        <f>[3]Fjärrvärmeproduktion!$W$775</f>
        <v>0</v>
      </c>
      <c r="N23" s="112"/>
      <c r="O23" s="112"/>
      <c r="P23" s="112">
        <f t="shared" si="2"/>
        <v>0</v>
      </c>
      <c r="Q23" s="31"/>
      <c r="R23" s="41"/>
      <c r="S23" s="4"/>
      <c r="T23" s="39"/>
      <c r="U23" s="36"/>
    </row>
    <row r="24" spans="1:34" ht="15.75">
      <c r="A24" s="5" t="s">
        <v>14</v>
      </c>
      <c r="B24" s="112">
        <f>SUM(B18:B23)</f>
        <v>28201</v>
      </c>
      <c r="C24" s="112">
        <f t="shared" ref="C24:O24" si="3">SUM(C18:C23)</f>
        <v>0</v>
      </c>
      <c r="D24" s="112">
        <f t="shared" si="3"/>
        <v>716</v>
      </c>
      <c r="E24" s="112">
        <f t="shared" si="3"/>
        <v>0</v>
      </c>
      <c r="F24" s="112">
        <f t="shared" si="3"/>
        <v>0</v>
      </c>
      <c r="G24" s="112">
        <f t="shared" si="3"/>
        <v>0</v>
      </c>
      <c r="H24" s="112">
        <f t="shared" si="3"/>
        <v>28471</v>
      </c>
      <c r="I24" s="112">
        <f t="shared" si="3"/>
        <v>0</v>
      </c>
      <c r="J24" s="112">
        <f t="shared" si="3"/>
        <v>0</v>
      </c>
      <c r="K24" s="112">
        <f t="shared" si="3"/>
        <v>0</v>
      </c>
      <c r="L24" s="112">
        <f t="shared" si="3"/>
        <v>0</v>
      </c>
      <c r="M24" s="112">
        <f t="shared" si="3"/>
        <v>0</v>
      </c>
      <c r="N24" s="112">
        <f t="shared" si="3"/>
        <v>0</v>
      </c>
      <c r="O24" s="112">
        <f t="shared" si="3"/>
        <v>0</v>
      </c>
      <c r="P24" s="112">
        <f t="shared" si="2"/>
        <v>29187</v>
      </c>
      <c r="Q24" s="31"/>
      <c r="R24" s="41"/>
      <c r="S24" s="4" t="s">
        <v>25</v>
      </c>
      <c r="T24" s="39" t="s">
        <v>26</v>
      </c>
      <c r="U24" s="36"/>
    </row>
    <row r="25" spans="1:34" ht="15.75">
      <c r="B25" s="109"/>
      <c r="C25" s="109"/>
      <c r="D25" s="109"/>
      <c r="E25" s="109"/>
      <c r="F25" s="109"/>
      <c r="G25" s="109"/>
      <c r="H25" s="109"/>
      <c r="I25" s="109"/>
      <c r="J25" s="109"/>
      <c r="K25" s="109"/>
      <c r="L25" s="109"/>
      <c r="M25" s="109"/>
      <c r="N25" s="109"/>
      <c r="O25" s="109"/>
      <c r="P25" s="109"/>
      <c r="Q25" s="31"/>
      <c r="R25" s="85" t="str">
        <f>C30</f>
        <v>El</v>
      </c>
      <c r="S25" s="61" t="str">
        <f>ROUND(C43/1000,0) &amp;" GWh"</f>
        <v>168 GWh</v>
      </c>
      <c r="T25" s="42">
        <f>C$44</f>
        <v>0.41344102338859789</v>
      </c>
      <c r="U25" s="36"/>
    </row>
    <row r="26" spans="1:34" ht="15.75">
      <c r="B26" s="110"/>
      <c r="C26" s="109"/>
      <c r="D26" s="109"/>
      <c r="E26" s="109"/>
      <c r="F26" s="109"/>
      <c r="G26" s="109"/>
      <c r="H26" s="109"/>
      <c r="I26" s="109"/>
      <c r="J26" s="109"/>
      <c r="K26" s="109"/>
      <c r="L26" s="109"/>
      <c r="M26" s="109"/>
      <c r="N26" s="109"/>
      <c r="O26" s="109"/>
      <c r="P26" s="109"/>
      <c r="Q26" s="31"/>
      <c r="R26" s="86" t="str">
        <f>D30</f>
        <v>Oljeprodukter</v>
      </c>
      <c r="S26" s="61" t="str">
        <f>ROUND(D43/1000,0) &amp;" GWh"</f>
        <v>150 GWh</v>
      </c>
      <c r="T26" s="42">
        <f>D$44</f>
        <v>0.36855157373967173</v>
      </c>
      <c r="U26" s="36"/>
    </row>
    <row r="27" spans="1:34" ht="15.75">
      <c r="B27" s="60"/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31"/>
      <c r="R27" s="86" t="str">
        <f>E30</f>
        <v>Kol och koks</v>
      </c>
      <c r="S27" s="61" t="str">
        <f>ROUND(E43/1000,0) &amp;" GWh"</f>
        <v>0 GWh</v>
      </c>
      <c r="T27" s="42">
        <f>E$44</f>
        <v>0</v>
      </c>
      <c r="U27" s="36"/>
    </row>
    <row r="28" spans="1:34" ht="18.75">
      <c r="A28" s="3" t="s">
        <v>27</v>
      </c>
      <c r="B28" s="7"/>
      <c r="C28" s="60"/>
      <c r="D28" s="7"/>
      <c r="E28" s="7"/>
      <c r="F28" s="7"/>
      <c r="G28" s="7"/>
      <c r="H28" s="7"/>
      <c r="I28" s="60"/>
      <c r="J28" s="60"/>
      <c r="K28" s="60"/>
      <c r="L28" s="60"/>
      <c r="M28" s="60"/>
      <c r="N28" s="60"/>
      <c r="O28" s="60"/>
      <c r="P28" s="60"/>
      <c r="Q28" s="31"/>
      <c r="R28" s="86" t="str">
        <f>F30</f>
        <v>Gasol/naturgas</v>
      </c>
      <c r="S28" s="61" t="str">
        <f>ROUND(F43/1000,0) &amp;" GWh"</f>
        <v>1 GWh</v>
      </c>
      <c r="T28" s="42">
        <f>F$44</f>
        <v>1.7321590810966149E-3</v>
      </c>
      <c r="U28" s="36"/>
    </row>
    <row r="29" spans="1:34" ht="15.75">
      <c r="A29" s="79" t="str">
        <f>A2</f>
        <v>1266 Hörby</v>
      </c>
      <c r="B29" s="60"/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31"/>
      <c r="R29" s="86" t="str">
        <f>G30</f>
        <v>Biodrivmedel</v>
      </c>
      <c r="S29" s="61" t="str">
        <f>ROUND(G43/1000,0) &amp;" GWh"</f>
        <v>24 GWh</v>
      </c>
      <c r="T29" s="42">
        <f>G$44</f>
        <v>5.9001591865259717E-2</v>
      </c>
      <c r="U29" s="36"/>
    </row>
    <row r="30" spans="1:34" ht="30">
      <c r="A30" s="6">
        <v>2017</v>
      </c>
      <c r="B30" s="67" t="s">
        <v>70</v>
      </c>
      <c r="C30" s="56" t="s">
        <v>8</v>
      </c>
      <c r="D30" s="54" t="s">
        <v>32</v>
      </c>
      <c r="E30" s="54" t="s">
        <v>2</v>
      </c>
      <c r="F30" s="55" t="s">
        <v>3</v>
      </c>
      <c r="G30" s="54" t="s">
        <v>28</v>
      </c>
      <c r="H30" s="54" t="s">
        <v>52</v>
      </c>
      <c r="I30" s="55" t="s">
        <v>5</v>
      </c>
      <c r="J30" s="54" t="s">
        <v>4</v>
      </c>
      <c r="K30" s="54" t="s">
        <v>6</v>
      </c>
      <c r="L30" s="54" t="s">
        <v>7</v>
      </c>
      <c r="M30" s="54" t="s">
        <v>71</v>
      </c>
      <c r="N30" s="54" t="s">
        <v>68</v>
      </c>
      <c r="O30" s="55" t="s">
        <v>68</v>
      </c>
      <c r="P30" s="57" t="s">
        <v>29</v>
      </c>
      <c r="Q30" s="31"/>
      <c r="R30" s="85" t="str">
        <f>H30</f>
        <v>Biobränslen</v>
      </c>
      <c r="S30" s="61" t="str">
        <f>ROUND(H43/1000,0) &amp;" GWh"</f>
        <v>64 GWh</v>
      </c>
      <c r="T30" s="42">
        <f>H$44</f>
        <v>0.15727365192537412</v>
      </c>
      <c r="U30" s="36"/>
    </row>
    <row r="31" spans="1:34" s="29" customFormat="1">
      <c r="A31" s="26"/>
      <c r="B31" s="80" t="s">
        <v>65</v>
      </c>
      <c r="C31" s="83" t="s">
        <v>64</v>
      </c>
      <c r="D31" s="80" t="s">
        <v>59</v>
      </c>
      <c r="E31" s="27"/>
      <c r="F31" s="80" t="s">
        <v>61</v>
      </c>
      <c r="G31" s="80" t="s">
        <v>107</v>
      </c>
      <c r="H31" s="80" t="s">
        <v>69</v>
      </c>
      <c r="I31" s="80" t="s">
        <v>62</v>
      </c>
      <c r="J31" s="27"/>
      <c r="K31" s="27"/>
      <c r="L31" s="27"/>
      <c r="M31" s="27"/>
      <c r="N31" s="28"/>
      <c r="O31" s="28"/>
      <c r="P31" s="82" t="s">
        <v>67</v>
      </c>
      <c r="Q31" s="32"/>
      <c r="R31" s="85" t="str">
        <f>I30</f>
        <v>Biogas</v>
      </c>
      <c r="S31" s="61" t="str">
        <f>ROUND(I43/1000,0) &amp;" GWh"</f>
        <v>0 GWh</v>
      </c>
      <c r="T31" s="42">
        <f>I$44</f>
        <v>0</v>
      </c>
      <c r="U31" s="35"/>
      <c r="AG31" s="30"/>
      <c r="AH31" s="30"/>
    </row>
    <row r="32" spans="1:34" ht="15.75">
      <c r="A32" s="5" t="s">
        <v>30</v>
      </c>
      <c r="B32" s="93">
        <f>[3]Slutanvändning!$N$1061</f>
        <v>0</v>
      </c>
      <c r="C32" s="93">
        <f>[3]Slutanvändning!$N$1062</f>
        <v>8718</v>
      </c>
      <c r="D32" s="104">
        <f>[3]Slutanvändning!$N$1055</f>
        <v>15536</v>
      </c>
      <c r="E32" s="93">
        <f>[3]Slutanvändning!$Q$1056</f>
        <v>0</v>
      </c>
      <c r="F32" s="104">
        <f>[3]Slutanvändning!$N$1057</f>
        <v>0</v>
      </c>
      <c r="G32" s="93">
        <f>[3]Slutanvändning!$N$1058</f>
        <v>3586</v>
      </c>
      <c r="H32" s="93">
        <f>[3]Slutanvändning!$N$1059</f>
        <v>0</v>
      </c>
      <c r="I32" s="93">
        <f>[3]Slutanvändning!$N$1060</f>
        <v>0</v>
      </c>
      <c r="J32" s="93">
        <v>0</v>
      </c>
      <c r="K32" s="93">
        <f>[3]Slutanvändning!U1056</f>
        <v>0</v>
      </c>
      <c r="L32" s="93">
        <f>[3]Slutanvändning!V1056</f>
        <v>0</v>
      </c>
      <c r="M32" s="93"/>
      <c r="N32" s="93"/>
      <c r="O32" s="93"/>
      <c r="P32" s="93">
        <f t="shared" ref="P32:P38" si="4">SUM(B32:N32)</f>
        <v>27840</v>
      </c>
      <c r="Q32" s="33"/>
      <c r="R32" s="86" t="str">
        <f>J30</f>
        <v>Avlutar</v>
      </c>
      <c r="S32" s="61" t="str">
        <f>ROUND(J43/1000,0) &amp;" GWh"</f>
        <v>0 GWh</v>
      </c>
      <c r="T32" s="42">
        <f>J$44</f>
        <v>0</v>
      </c>
      <c r="U32" s="36"/>
    </row>
    <row r="33" spans="1:47" ht="15.75">
      <c r="A33" s="5" t="s">
        <v>33</v>
      </c>
      <c r="B33" s="93">
        <f>[3]Slutanvändning!$N$1070</f>
        <v>900</v>
      </c>
      <c r="C33" s="93">
        <f>[3]Slutanvändning!$N$1071</f>
        <v>18790</v>
      </c>
      <c r="D33" s="140">
        <f>[3]Slutanvändning!$N$1064</f>
        <v>753.5</v>
      </c>
      <c r="E33" s="93">
        <f>[3]Slutanvändning!$Q$1065</f>
        <v>0</v>
      </c>
      <c r="F33" s="140">
        <f>[3]Slutanvändning!$N$1066</f>
        <v>704.5</v>
      </c>
      <c r="G33" s="93">
        <f>[3]Slutanvändning!$N$1067</f>
        <v>0</v>
      </c>
      <c r="H33" s="93">
        <f>[3]Slutanvändning!$N$1068</f>
        <v>0</v>
      </c>
      <c r="I33" s="93">
        <f>[3]Slutanvändning!$N$1069</f>
        <v>0</v>
      </c>
      <c r="J33" s="93">
        <v>0</v>
      </c>
      <c r="K33" s="93">
        <f>[3]Slutanvändning!U1065</f>
        <v>0</v>
      </c>
      <c r="L33" s="93">
        <f>[3]Slutanvändning!V1065</f>
        <v>0</v>
      </c>
      <c r="M33" s="93"/>
      <c r="N33" s="93"/>
      <c r="O33" s="93"/>
      <c r="P33" s="93">
        <f t="shared" si="4"/>
        <v>21148</v>
      </c>
      <c r="Q33" s="33"/>
      <c r="R33" s="85" t="str">
        <f>K30</f>
        <v>Torv</v>
      </c>
      <c r="S33" s="61" t="str">
        <f>ROUND(K43/1000,0) &amp;" GWh"</f>
        <v>0 GWh</v>
      </c>
      <c r="T33" s="42">
        <f>K$44</f>
        <v>0</v>
      </c>
      <c r="U33" s="36"/>
    </row>
    <row r="34" spans="1:47" ht="15.75">
      <c r="A34" s="5" t="s">
        <v>34</v>
      </c>
      <c r="B34" s="93">
        <f>[3]Slutanvändning!$N$1079</f>
        <v>9900</v>
      </c>
      <c r="C34" s="93">
        <f>[3]Slutanvändning!$N$1080</f>
        <v>12727</v>
      </c>
      <c r="D34" s="104">
        <f>[3]Slutanvändning!$N$1073</f>
        <v>724</v>
      </c>
      <c r="E34" s="93">
        <f>[3]Slutanvändning!$Q$1074</f>
        <v>0</v>
      </c>
      <c r="F34" s="104">
        <f>[3]Slutanvändning!$N$1075</f>
        <v>0</v>
      </c>
      <c r="G34" s="93">
        <f>[3]Slutanvändning!$N$1076</f>
        <v>0</v>
      </c>
      <c r="H34" s="93">
        <f>[3]Slutanvändning!$N$1077</f>
        <v>0</v>
      </c>
      <c r="I34" s="93">
        <f>[3]Slutanvändning!$N$1078</f>
        <v>0</v>
      </c>
      <c r="J34" s="93">
        <v>0</v>
      </c>
      <c r="K34" s="93">
        <f>[3]Slutanvändning!U1074</f>
        <v>0</v>
      </c>
      <c r="L34" s="93">
        <f>[3]Slutanvändning!V1074</f>
        <v>0</v>
      </c>
      <c r="M34" s="93"/>
      <c r="N34" s="93"/>
      <c r="O34" s="93"/>
      <c r="P34" s="93">
        <f t="shared" si="4"/>
        <v>23351</v>
      </c>
      <c r="Q34" s="33"/>
      <c r="R34" s="86" t="str">
        <f>L30</f>
        <v>Avfall</v>
      </c>
      <c r="S34" s="61" t="str">
        <f>ROUND(L43/1000,0) &amp;" GWh"</f>
        <v>0 GWh</v>
      </c>
      <c r="T34" s="42">
        <f>L$44</f>
        <v>0</v>
      </c>
      <c r="U34" s="36"/>
      <c r="V34" s="8"/>
      <c r="W34" s="59"/>
    </row>
    <row r="35" spans="1:47" ht="15.75">
      <c r="A35" s="5" t="s">
        <v>35</v>
      </c>
      <c r="B35" s="93">
        <f>[3]Slutanvändning!$N$1088</f>
        <v>0</v>
      </c>
      <c r="C35" s="93">
        <f>[3]Slutanvändning!$N$1089</f>
        <v>125</v>
      </c>
      <c r="D35" s="104">
        <f>[3]Slutanvändning!$N$1082</f>
        <v>131207</v>
      </c>
      <c r="E35" s="93">
        <f>[3]Slutanvändning!$Q$1083</f>
        <v>0</v>
      </c>
      <c r="F35" s="104">
        <f>[3]Slutanvändning!$N$1084</f>
        <v>0</v>
      </c>
      <c r="G35" s="93">
        <f>[3]Slutanvändning!$N$1085</f>
        <v>20411</v>
      </c>
      <c r="H35" s="93">
        <f>[3]Slutanvändning!$N$1086</f>
        <v>0</v>
      </c>
      <c r="I35" s="93">
        <f>[3]Slutanvändning!$N$1087</f>
        <v>0</v>
      </c>
      <c r="J35" s="93">
        <v>0</v>
      </c>
      <c r="K35" s="93">
        <f>[3]Slutanvändning!U1083</f>
        <v>0</v>
      </c>
      <c r="L35" s="93">
        <f>[3]Slutanvändning!V1083</f>
        <v>0</v>
      </c>
      <c r="M35" s="93"/>
      <c r="N35" s="93"/>
      <c r="O35" s="93"/>
      <c r="P35" s="93">
        <f>SUM(B35:N35)</f>
        <v>151743</v>
      </c>
      <c r="Q35" s="33"/>
      <c r="R35" s="85" t="str">
        <f>M30</f>
        <v>RT-flis</v>
      </c>
      <c r="S35" s="61" t="str">
        <f>ROUND(M43/1000,0) &amp;" GWh"</f>
        <v>0 GWh</v>
      </c>
      <c r="T35" s="42">
        <f>M$44</f>
        <v>0</v>
      </c>
      <c r="U35" s="36"/>
    </row>
    <row r="36" spans="1:47" ht="15.75">
      <c r="A36" s="5" t="s">
        <v>36</v>
      </c>
      <c r="B36" s="93">
        <f>[3]Slutanvändning!$N$1097</f>
        <v>0</v>
      </c>
      <c r="C36" s="93">
        <f>[3]Slutanvändning!$N$1098</f>
        <v>28420</v>
      </c>
      <c r="D36" s="104">
        <f>[3]Slutanvändning!$N$1091</f>
        <v>393</v>
      </c>
      <c r="E36" s="93">
        <f>[3]Slutanvändning!$Q$1092</f>
        <v>0</v>
      </c>
      <c r="F36" s="104">
        <f>[3]Slutanvändning!$N$1093</f>
        <v>0</v>
      </c>
      <c r="G36" s="93">
        <f>[3]Slutanvändning!$N$1094</f>
        <v>0</v>
      </c>
      <c r="H36" s="93">
        <f>[3]Slutanvändning!$N$1095</f>
        <v>0</v>
      </c>
      <c r="I36" s="93">
        <f>[3]Slutanvändning!$N$1096</f>
        <v>0</v>
      </c>
      <c r="J36" s="93">
        <v>0</v>
      </c>
      <c r="K36" s="93">
        <f>[3]Slutanvändning!U1092</f>
        <v>0</v>
      </c>
      <c r="L36" s="93">
        <f>[3]Slutanvändning!V1092</f>
        <v>0</v>
      </c>
      <c r="M36" s="93"/>
      <c r="N36" s="93"/>
      <c r="O36" s="93"/>
      <c r="P36" s="93">
        <f t="shared" si="4"/>
        <v>28813</v>
      </c>
      <c r="Q36" s="33"/>
      <c r="R36" s="85" t="str">
        <f>N30</f>
        <v>Övrigt</v>
      </c>
      <c r="S36" s="61" t="str">
        <f>ROUND(N43/1000,0) &amp;" GWh"</f>
        <v>0 GWh</v>
      </c>
      <c r="T36" s="42">
        <f>N$44</f>
        <v>0</v>
      </c>
      <c r="U36" s="36"/>
    </row>
    <row r="37" spans="1:47" ht="15.75">
      <c r="A37" s="5" t="s">
        <v>37</v>
      </c>
      <c r="B37" s="93">
        <f>[3]Slutanvändning!$N$1106</f>
        <v>3000</v>
      </c>
      <c r="C37" s="93">
        <f>[3]Slutanvändning!$N$1107</f>
        <v>69833</v>
      </c>
      <c r="D37" s="104">
        <f>[3]Slutanvändning!$N$1100</f>
        <v>420</v>
      </c>
      <c r="E37" s="93">
        <f>[3]Slutanvändning!$Q$1101</f>
        <v>0</v>
      </c>
      <c r="F37" s="104">
        <f>[3]Slutanvändning!$N$1102</f>
        <v>0</v>
      </c>
      <c r="G37" s="93">
        <f>[3]Slutanvändning!$N$1103</f>
        <v>0</v>
      </c>
      <c r="H37" s="93">
        <f>[3]Slutanvändning!$N$1104</f>
        <v>35495</v>
      </c>
      <c r="I37" s="93">
        <f>[3]Slutanvändning!$N$1105</f>
        <v>0</v>
      </c>
      <c r="J37" s="93">
        <v>0</v>
      </c>
      <c r="K37" s="93">
        <f>[3]Slutanvändning!U1101</f>
        <v>0</v>
      </c>
      <c r="L37" s="93">
        <f>[3]Slutanvändning!V1101</f>
        <v>0</v>
      </c>
      <c r="M37" s="93"/>
      <c r="N37" s="93"/>
      <c r="O37" s="93"/>
      <c r="P37" s="93">
        <f t="shared" si="4"/>
        <v>108748</v>
      </c>
      <c r="Q37" s="33"/>
      <c r="R37" s="86" t="str">
        <f>O30</f>
        <v>Övrigt</v>
      </c>
      <c r="S37" s="61" t="str">
        <f>ROUND(O43/1000,0) &amp;" GWh"</f>
        <v>0 GWh</v>
      </c>
      <c r="T37" s="42">
        <f>O$44</f>
        <v>0</v>
      </c>
      <c r="U37" s="36"/>
    </row>
    <row r="38" spans="1:47" ht="15.75">
      <c r="A38" s="5" t="s">
        <v>38</v>
      </c>
      <c r="B38" s="93">
        <f>[3]Slutanvändning!$N$1115</f>
        <v>12800</v>
      </c>
      <c r="C38" s="93">
        <f>[3]Slutanvändning!$N$1116</f>
        <v>4754</v>
      </c>
      <c r="D38" s="104">
        <f>[3]Slutanvändning!$N$1109</f>
        <v>147</v>
      </c>
      <c r="E38" s="93">
        <f>[3]Slutanvändning!$Q$1110</f>
        <v>0</v>
      </c>
      <c r="F38" s="104">
        <f>[3]Slutanvändning!$N$1111</f>
        <v>0</v>
      </c>
      <c r="G38" s="93">
        <f>[3]Slutanvändning!$N$1112</f>
        <v>0</v>
      </c>
      <c r="H38" s="93">
        <f>[3]Slutanvändning!$N$1113</f>
        <v>0</v>
      </c>
      <c r="I38" s="93">
        <f>[3]Slutanvändning!$N$1114</f>
        <v>0</v>
      </c>
      <c r="J38" s="93">
        <v>0</v>
      </c>
      <c r="K38" s="93">
        <f>[3]Slutanvändning!U1110</f>
        <v>0</v>
      </c>
      <c r="L38" s="93">
        <f>[3]Slutanvändning!V1110</f>
        <v>0</v>
      </c>
      <c r="M38" s="93"/>
      <c r="N38" s="93"/>
      <c r="O38" s="93"/>
      <c r="P38" s="93">
        <f t="shared" si="4"/>
        <v>17701</v>
      </c>
      <c r="Q38" s="33"/>
      <c r="R38" s="44"/>
      <c r="S38" s="152" t="str">
        <f>ROUND(B43/1000,0) &amp;" GWh"</f>
        <v>0 GWh</v>
      </c>
      <c r="T38" s="40"/>
      <c r="U38" s="36"/>
    </row>
    <row r="39" spans="1:47" ht="15.75">
      <c r="A39" s="5" t="s">
        <v>39</v>
      </c>
      <c r="B39" s="93">
        <f>[3]Slutanvändning!$N$1124</f>
        <v>0</v>
      </c>
      <c r="C39" s="93">
        <f>[3]Slutanvändning!$N$1125</f>
        <v>12331</v>
      </c>
      <c r="D39" s="104">
        <f>[3]Slutanvändning!$N$1118</f>
        <v>0</v>
      </c>
      <c r="E39" s="93">
        <f>[3]Slutanvändning!$Q$1119</f>
        <v>0</v>
      </c>
      <c r="F39" s="104">
        <f>[3]Slutanvändning!$N$1120</f>
        <v>0</v>
      </c>
      <c r="G39" s="93">
        <f>[3]Slutanvändning!$N$1121</f>
        <v>0</v>
      </c>
      <c r="H39" s="93">
        <f>[3]Slutanvändning!$N$1122</f>
        <v>0</v>
      </c>
      <c r="I39" s="93">
        <f>[3]Slutanvändning!$N$1123</f>
        <v>0</v>
      </c>
      <c r="J39" s="93">
        <v>0</v>
      </c>
      <c r="K39" s="93">
        <f>[3]Slutanvändning!U1119</f>
        <v>0</v>
      </c>
      <c r="L39" s="93">
        <f>[3]Slutanvändning!V1119</f>
        <v>0</v>
      </c>
      <c r="M39" s="93"/>
      <c r="N39" s="93"/>
      <c r="O39" s="93"/>
      <c r="P39" s="93">
        <f>SUM(B39:N39)</f>
        <v>12331</v>
      </c>
      <c r="Q39" s="33"/>
      <c r="R39" s="41"/>
      <c r="S39" s="10"/>
      <c r="T39" s="64"/>
    </row>
    <row r="40" spans="1:47" ht="15.75">
      <c r="A40" s="5" t="s">
        <v>14</v>
      </c>
      <c r="B40" s="93">
        <f>SUM(B32:B39)</f>
        <v>26600</v>
      </c>
      <c r="C40" s="93">
        <f t="shared" ref="C40:O40" si="5">SUM(C32:C39)</f>
        <v>155698</v>
      </c>
      <c r="D40" s="149">
        <f t="shared" si="5"/>
        <v>149180.5</v>
      </c>
      <c r="E40" s="93">
        <f t="shared" si="5"/>
        <v>0</v>
      </c>
      <c r="F40" s="149">
        <f>SUM(F32:F39)</f>
        <v>704.5</v>
      </c>
      <c r="G40" s="93">
        <f t="shared" si="5"/>
        <v>23997</v>
      </c>
      <c r="H40" s="93">
        <f t="shared" si="5"/>
        <v>35495</v>
      </c>
      <c r="I40" s="93">
        <f t="shared" si="5"/>
        <v>0</v>
      </c>
      <c r="J40" s="93">
        <f t="shared" si="5"/>
        <v>0</v>
      </c>
      <c r="K40" s="93">
        <f t="shared" si="5"/>
        <v>0</v>
      </c>
      <c r="L40" s="93">
        <f t="shared" si="5"/>
        <v>0</v>
      </c>
      <c r="M40" s="93">
        <f t="shared" si="5"/>
        <v>0</v>
      </c>
      <c r="N40" s="93">
        <f t="shared" si="5"/>
        <v>0</v>
      </c>
      <c r="O40" s="93">
        <f t="shared" si="5"/>
        <v>0</v>
      </c>
      <c r="P40" s="93">
        <f>SUM(B40:N40)</f>
        <v>391675</v>
      </c>
      <c r="Q40" s="33"/>
      <c r="R40" s="41"/>
      <c r="S40" s="10" t="s">
        <v>25</v>
      </c>
      <c r="T40" s="64" t="s">
        <v>26</v>
      </c>
    </row>
    <row r="41" spans="1:47">
      <c r="B41" s="60"/>
      <c r="C41" s="60"/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6"/>
      <c r="R41" s="41" t="s">
        <v>40</v>
      </c>
      <c r="S41" s="65" t="str">
        <f>ROUND((B46+C46)/1000,0) &amp;" GWh"</f>
        <v>14 GWh</v>
      </c>
      <c r="T41" s="117"/>
    </row>
    <row r="42" spans="1:47">
      <c r="A42" s="46" t="s">
        <v>43</v>
      </c>
      <c r="B42" s="94">
        <f>B39+B38+B37</f>
        <v>15800</v>
      </c>
      <c r="C42" s="94">
        <f>C39+C38+C37</f>
        <v>86918</v>
      </c>
      <c r="D42" s="94">
        <f>D39+D38+D37</f>
        <v>567</v>
      </c>
      <c r="E42" s="94">
        <f t="shared" ref="E42:P42" si="6">E39+E38+E37</f>
        <v>0</v>
      </c>
      <c r="F42" s="95">
        <f t="shared" si="6"/>
        <v>0</v>
      </c>
      <c r="G42" s="94">
        <f t="shared" si="6"/>
        <v>0</v>
      </c>
      <c r="H42" s="94">
        <f t="shared" si="6"/>
        <v>35495</v>
      </c>
      <c r="I42" s="95">
        <f t="shared" si="6"/>
        <v>0</v>
      </c>
      <c r="J42" s="94">
        <f t="shared" si="6"/>
        <v>0</v>
      </c>
      <c r="K42" s="94">
        <f t="shared" si="6"/>
        <v>0</v>
      </c>
      <c r="L42" s="94">
        <f t="shared" si="6"/>
        <v>0</v>
      </c>
      <c r="M42" s="94">
        <f t="shared" si="6"/>
        <v>0</v>
      </c>
      <c r="N42" s="94">
        <f t="shared" si="6"/>
        <v>0</v>
      </c>
      <c r="O42" s="94">
        <f t="shared" si="6"/>
        <v>0</v>
      </c>
      <c r="P42" s="94">
        <f t="shared" si="6"/>
        <v>138780</v>
      </c>
      <c r="Q42" s="34"/>
      <c r="R42" s="41" t="s">
        <v>41</v>
      </c>
      <c r="S42" s="11" t="str">
        <f>ROUND(P42/1000,0) &amp;" GWh"</f>
        <v>139 GWh</v>
      </c>
      <c r="T42" s="42">
        <f>P42/P40</f>
        <v>0.35432437607710476</v>
      </c>
    </row>
    <row r="43" spans="1:47">
      <c r="A43" s="47" t="s">
        <v>45</v>
      </c>
      <c r="B43" s="113"/>
      <c r="C43" s="114">
        <f>C40+C24-C7+C46</f>
        <v>168153.84</v>
      </c>
      <c r="D43" s="114">
        <f t="shared" ref="D43:O43" si="7">D11+D24+D40</f>
        <v>149896.5</v>
      </c>
      <c r="E43" s="114">
        <f t="shared" si="7"/>
        <v>0</v>
      </c>
      <c r="F43" s="114">
        <f t="shared" si="7"/>
        <v>704.5</v>
      </c>
      <c r="G43" s="114">
        <f t="shared" si="7"/>
        <v>23997</v>
      </c>
      <c r="H43" s="114">
        <f t="shared" si="7"/>
        <v>63966</v>
      </c>
      <c r="I43" s="114">
        <f t="shared" si="7"/>
        <v>0</v>
      </c>
      <c r="J43" s="114">
        <f t="shared" si="7"/>
        <v>0</v>
      </c>
      <c r="K43" s="114">
        <f t="shared" si="7"/>
        <v>0</v>
      </c>
      <c r="L43" s="114">
        <f t="shared" si="7"/>
        <v>0</v>
      </c>
      <c r="M43" s="114">
        <f t="shared" si="7"/>
        <v>0</v>
      </c>
      <c r="N43" s="114">
        <f t="shared" si="7"/>
        <v>0</v>
      </c>
      <c r="O43" s="114">
        <f t="shared" si="7"/>
        <v>0</v>
      </c>
      <c r="P43" s="115">
        <f>SUM(C43:O43)</f>
        <v>406717.83999999997</v>
      </c>
      <c r="Q43" s="34"/>
      <c r="R43" s="41" t="s">
        <v>42</v>
      </c>
      <c r="S43" s="11" t="str">
        <f>ROUND(P36/1000,0) &amp;" GWh"</f>
        <v>29 GWh</v>
      </c>
      <c r="T43" s="63">
        <f>P36/P40</f>
        <v>7.356354120125104E-2</v>
      </c>
    </row>
    <row r="44" spans="1:47">
      <c r="A44" s="47" t="s">
        <v>46</v>
      </c>
      <c r="B44" s="96"/>
      <c r="C44" s="103">
        <f>C43/$P$43</f>
        <v>0.41344102338859789</v>
      </c>
      <c r="D44" s="103">
        <f t="shared" ref="D44:P44" si="8">D43/$P$43</f>
        <v>0.36855157373967173</v>
      </c>
      <c r="E44" s="103">
        <f t="shared" si="8"/>
        <v>0</v>
      </c>
      <c r="F44" s="103">
        <f t="shared" si="8"/>
        <v>1.7321590810966149E-3</v>
      </c>
      <c r="G44" s="103">
        <f t="shared" si="8"/>
        <v>5.9001591865259717E-2</v>
      </c>
      <c r="H44" s="103">
        <f t="shared" si="8"/>
        <v>0.15727365192537412</v>
      </c>
      <c r="I44" s="103">
        <f t="shared" si="8"/>
        <v>0</v>
      </c>
      <c r="J44" s="103">
        <f t="shared" si="8"/>
        <v>0</v>
      </c>
      <c r="K44" s="103">
        <f t="shared" si="8"/>
        <v>0</v>
      </c>
      <c r="L44" s="103">
        <f t="shared" si="8"/>
        <v>0</v>
      </c>
      <c r="M44" s="103">
        <f t="shared" si="8"/>
        <v>0</v>
      </c>
      <c r="N44" s="103">
        <f t="shared" si="8"/>
        <v>0</v>
      </c>
      <c r="O44" s="103">
        <f t="shared" si="8"/>
        <v>0</v>
      </c>
      <c r="P44" s="103">
        <f t="shared" si="8"/>
        <v>1</v>
      </c>
      <c r="Q44" s="34"/>
      <c r="R44" s="41" t="s">
        <v>44</v>
      </c>
      <c r="S44" s="11" t="str">
        <f>ROUND(P34/1000,0) &amp;" GWh"</f>
        <v>23 GWh</v>
      </c>
      <c r="T44" s="42">
        <f>P34/P40</f>
        <v>5.9618305993489502E-2</v>
      </c>
      <c r="U44" s="36"/>
    </row>
    <row r="45" spans="1:47">
      <c r="A45" s="48"/>
      <c r="B45" s="104"/>
      <c r="C45" s="56"/>
      <c r="D45" s="56"/>
      <c r="E45" s="56"/>
      <c r="F45" s="67"/>
      <c r="G45" s="56"/>
      <c r="H45" s="56"/>
      <c r="I45" s="67"/>
      <c r="J45" s="56"/>
      <c r="K45" s="56"/>
      <c r="L45" s="56"/>
      <c r="M45" s="56"/>
      <c r="N45" s="67"/>
      <c r="O45" s="67"/>
      <c r="P45" s="67"/>
      <c r="Q45" s="34"/>
      <c r="R45" s="41" t="s">
        <v>31</v>
      </c>
      <c r="S45" s="11" t="str">
        <f>ROUND(P32/1000,0) &amp;" GWh"</f>
        <v>28 GWh</v>
      </c>
      <c r="T45" s="42">
        <f>P32/P40</f>
        <v>7.1079338737473671E-2</v>
      </c>
      <c r="U45" s="36"/>
    </row>
    <row r="46" spans="1:47">
      <c r="A46" s="48" t="s">
        <v>49</v>
      </c>
      <c r="B46" s="68">
        <f>B24-B40</f>
        <v>1601</v>
      </c>
      <c r="C46" s="68">
        <f>(C40+C24)*0.08</f>
        <v>12455.84</v>
      </c>
      <c r="D46" s="56"/>
      <c r="E46" s="56"/>
      <c r="F46" s="67"/>
      <c r="G46" s="56"/>
      <c r="H46" s="56"/>
      <c r="I46" s="67"/>
      <c r="J46" s="56"/>
      <c r="K46" s="56"/>
      <c r="L46" s="56"/>
      <c r="M46" s="56"/>
      <c r="N46" s="67"/>
      <c r="O46" s="67"/>
      <c r="P46" s="52"/>
      <c r="Q46" s="34"/>
      <c r="R46" s="41" t="s">
        <v>47</v>
      </c>
      <c r="S46" s="11" t="str">
        <f>ROUND(P33/1000,0) &amp;" GWh"</f>
        <v>21 GWh</v>
      </c>
      <c r="T46" s="63">
        <f>P33/P40</f>
        <v>5.3993744813940127E-2</v>
      </c>
      <c r="U46" s="36"/>
    </row>
    <row r="47" spans="1:47">
      <c r="A47" s="48" t="s">
        <v>51</v>
      </c>
      <c r="B47" s="97">
        <f>B46/B24</f>
        <v>5.6771036488067798E-2</v>
      </c>
      <c r="C47" s="97">
        <f>C46/(C40+C24)</f>
        <v>0.08</v>
      </c>
      <c r="D47" s="56"/>
      <c r="E47" s="56"/>
      <c r="F47" s="67"/>
      <c r="G47" s="56"/>
      <c r="H47" s="56"/>
      <c r="I47" s="67"/>
      <c r="J47" s="56"/>
      <c r="K47" s="56"/>
      <c r="L47" s="56"/>
      <c r="M47" s="56"/>
      <c r="N47" s="67"/>
      <c r="O47" s="67"/>
      <c r="P47" s="67"/>
      <c r="Q47" s="34"/>
      <c r="R47" s="41" t="s">
        <v>48</v>
      </c>
      <c r="S47" s="11" t="str">
        <f>ROUND(P35/1000,0) &amp;" GWh"</f>
        <v>152 GWh</v>
      </c>
      <c r="T47" s="63">
        <f>P35/P40</f>
        <v>0.38742069317674094</v>
      </c>
    </row>
    <row r="48" spans="1:47" ht="15.75" thickBot="1">
      <c r="A48" s="13"/>
      <c r="B48" s="98"/>
      <c r="C48" s="100"/>
      <c r="D48" s="100"/>
      <c r="E48" s="100"/>
      <c r="F48" s="101"/>
      <c r="G48" s="100"/>
      <c r="H48" s="100"/>
      <c r="I48" s="101"/>
      <c r="J48" s="100"/>
      <c r="K48" s="100"/>
      <c r="L48" s="100"/>
      <c r="M48" s="100"/>
      <c r="N48" s="101"/>
      <c r="O48" s="101"/>
      <c r="P48" s="101"/>
      <c r="Q48" s="87"/>
      <c r="R48" s="69" t="s">
        <v>50</v>
      </c>
      <c r="S48" s="11" t="str">
        <f>ROUND(P40/1000,0) &amp;" GWh"</f>
        <v>392 GWh</v>
      </c>
      <c r="T48" s="70">
        <f>SUM(T42:T47)</f>
        <v>1</v>
      </c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3"/>
      <c r="AH48" s="13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</row>
    <row r="49" spans="1:47">
      <c r="A49" s="16"/>
      <c r="B49" s="14"/>
      <c r="C49" s="16"/>
      <c r="D49" s="15"/>
      <c r="E49" s="15"/>
      <c r="F49" s="24"/>
      <c r="G49" s="15"/>
      <c r="H49" s="15"/>
      <c r="I49" s="24"/>
      <c r="J49" s="15"/>
      <c r="K49" s="15"/>
      <c r="L49" s="15"/>
      <c r="M49" s="16"/>
      <c r="N49" s="17"/>
      <c r="O49" s="17"/>
      <c r="P49" s="17"/>
      <c r="Q49" s="16"/>
      <c r="R49" s="13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3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</row>
    <row r="50" spans="1:47">
      <c r="A50" s="16"/>
      <c r="B50" s="14"/>
      <c r="C50" s="18"/>
      <c r="D50" s="15"/>
      <c r="E50" s="15"/>
      <c r="F50" s="24"/>
      <c r="G50" s="15"/>
      <c r="H50" s="15"/>
      <c r="I50" s="24"/>
      <c r="J50" s="15"/>
      <c r="K50" s="15"/>
      <c r="L50" s="15"/>
      <c r="M50" s="16"/>
      <c r="N50" s="17"/>
      <c r="O50" s="17"/>
      <c r="P50" s="17"/>
      <c r="Q50" s="16"/>
      <c r="R50" s="13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3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</row>
    <row r="51" spans="1:47">
      <c r="A51" s="16"/>
      <c r="B51" s="14"/>
      <c r="C51" s="16"/>
      <c r="D51" s="15"/>
      <c r="E51" s="15"/>
      <c r="F51" s="24"/>
      <c r="G51" s="15"/>
      <c r="H51" s="15"/>
      <c r="I51" s="24"/>
      <c r="J51" s="15"/>
      <c r="K51" s="15"/>
      <c r="L51" s="15"/>
      <c r="M51" s="16"/>
      <c r="N51" s="17"/>
      <c r="O51" s="17"/>
      <c r="P51" s="17"/>
      <c r="Q51" s="16"/>
      <c r="R51" s="13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3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</row>
    <row r="52" spans="1:47">
      <c r="A52" s="16"/>
      <c r="B52" s="14"/>
      <c r="C52" s="16"/>
      <c r="D52" s="15"/>
      <c r="E52" s="15"/>
      <c r="F52" s="24"/>
      <c r="G52" s="15"/>
      <c r="H52" s="15"/>
      <c r="I52" s="24"/>
      <c r="J52" s="15"/>
      <c r="K52" s="15"/>
      <c r="L52" s="15"/>
      <c r="M52" s="16"/>
      <c r="N52" s="17"/>
      <c r="O52" s="17"/>
      <c r="P52" s="17"/>
      <c r="Q52" s="16"/>
      <c r="R52" s="13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3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</row>
    <row r="53" spans="1:47">
      <c r="A53" s="16"/>
      <c r="B53" s="14"/>
      <c r="C53" s="16"/>
      <c r="D53" s="15"/>
      <c r="E53" s="15"/>
      <c r="F53" s="24"/>
      <c r="G53" s="15"/>
      <c r="H53" s="15"/>
      <c r="I53" s="24"/>
      <c r="J53" s="15"/>
      <c r="K53" s="15"/>
      <c r="L53" s="15"/>
      <c r="M53" s="16"/>
      <c r="N53" s="17"/>
      <c r="O53" s="17"/>
      <c r="P53" s="17"/>
      <c r="Q53" s="16"/>
      <c r="R53" s="13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3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</row>
    <row r="54" spans="1:47">
      <c r="A54" s="16"/>
      <c r="B54" s="14"/>
      <c r="C54" s="16"/>
      <c r="D54" s="15"/>
      <c r="E54" s="15"/>
      <c r="F54" s="24"/>
      <c r="G54" s="15"/>
      <c r="H54" s="15"/>
      <c r="I54" s="24"/>
      <c r="J54" s="15"/>
      <c r="K54" s="15"/>
      <c r="L54" s="15"/>
      <c r="M54" s="16"/>
      <c r="N54" s="17"/>
      <c r="O54" s="17"/>
      <c r="P54" s="17"/>
      <c r="Q54" s="16"/>
      <c r="R54" s="13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3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</row>
    <row r="55" spans="1:47" ht="15.75">
      <c r="A55" s="16"/>
      <c r="B55" s="14"/>
      <c r="C55" s="16"/>
      <c r="D55" s="15"/>
      <c r="E55" s="15"/>
      <c r="F55" s="24"/>
      <c r="G55" s="15"/>
      <c r="H55" s="15"/>
      <c r="I55" s="24"/>
      <c r="J55" s="15"/>
      <c r="K55" s="15"/>
      <c r="L55" s="15"/>
      <c r="M55" s="16"/>
      <c r="N55" s="17"/>
      <c r="O55" s="17"/>
      <c r="P55" s="17"/>
      <c r="Q55" s="16"/>
      <c r="R55" s="10"/>
      <c r="S55" s="45"/>
      <c r="T55" s="50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3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</row>
    <row r="56" spans="1:47" ht="15.75">
      <c r="A56" s="16"/>
      <c r="B56" s="14"/>
      <c r="C56" s="16"/>
      <c r="D56" s="15"/>
      <c r="E56" s="15"/>
      <c r="F56" s="24"/>
      <c r="G56" s="15"/>
      <c r="H56" s="15"/>
      <c r="I56" s="24"/>
      <c r="J56" s="15"/>
      <c r="K56" s="15"/>
      <c r="L56" s="15"/>
      <c r="M56" s="16"/>
      <c r="N56" s="17"/>
      <c r="O56" s="17"/>
      <c r="P56" s="17"/>
      <c r="Q56" s="16"/>
      <c r="R56" s="10"/>
      <c r="S56" s="45"/>
      <c r="T56" s="50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3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</row>
    <row r="57" spans="1:47" ht="15.75">
      <c r="A57" s="16"/>
      <c r="B57" s="14"/>
      <c r="C57" s="16"/>
      <c r="D57" s="15"/>
      <c r="E57" s="15"/>
      <c r="F57" s="24"/>
      <c r="G57" s="15"/>
      <c r="H57" s="15"/>
      <c r="I57" s="24"/>
      <c r="J57" s="15"/>
      <c r="K57" s="15"/>
      <c r="L57" s="15"/>
      <c r="M57" s="16"/>
      <c r="N57" s="17"/>
      <c r="O57" s="17"/>
      <c r="P57" s="17"/>
      <c r="Q57" s="16"/>
      <c r="R57" s="10"/>
      <c r="S57" s="45"/>
      <c r="T57" s="50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3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</row>
    <row r="58" spans="1:47" ht="15.75">
      <c r="A58" s="10"/>
      <c r="B58" s="72"/>
      <c r="C58" s="19"/>
      <c r="D58" s="73"/>
      <c r="E58" s="73"/>
      <c r="F58" s="74"/>
      <c r="G58" s="73"/>
      <c r="H58" s="73"/>
      <c r="I58" s="74"/>
      <c r="J58" s="73"/>
      <c r="K58" s="73"/>
      <c r="L58" s="73"/>
      <c r="M58" s="45"/>
      <c r="N58" s="84"/>
      <c r="O58" s="84"/>
      <c r="P58" s="75"/>
      <c r="Q58" s="10"/>
      <c r="R58" s="10"/>
      <c r="S58" s="45"/>
      <c r="T58" s="50"/>
    </row>
    <row r="59" spans="1:47" ht="15.75">
      <c r="A59" s="10"/>
      <c r="B59" s="72"/>
      <c r="C59" s="19"/>
      <c r="D59" s="73"/>
      <c r="E59" s="73"/>
      <c r="F59" s="74"/>
      <c r="G59" s="73"/>
      <c r="H59" s="73"/>
      <c r="I59" s="74"/>
      <c r="J59" s="73"/>
      <c r="K59" s="73"/>
      <c r="L59" s="73"/>
      <c r="M59" s="45"/>
      <c r="N59" s="84"/>
      <c r="O59" s="84"/>
      <c r="P59" s="75"/>
      <c r="Q59" s="10"/>
      <c r="R59" s="10"/>
      <c r="S59" s="20"/>
      <c r="T59" s="21"/>
    </row>
    <row r="60" spans="1:47" ht="15.75">
      <c r="A60" s="10"/>
      <c r="B60" s="72"/>
      <c r="C60" s="19"/>
      <c r="D60" s="73"/>
      <c r="E60" s="73"/>
      <c r="F60" s="74"/>
      <c r="G60" s="73"/>
      <c r="H60" s="73"/>
      <c r="I60" s="74"/>
      <c r="J60" s="73"/>
      <c r="K60" s="73"/>
      <c r="L60" s="73"/>
      <c r="M60" s="45"/>
      <c r="N60" s="84"/>
      <c r="O60" s="84"/>
      <c r="P60" s="75"/>
      <c r="Q60" s="10"/>
      <c r="R60" s="10"/>
      <c r="S60" s="10"/>
      <c r="T60" s="45"/>
    </row>
    <row r="61" spans="1:47" ht="15.75">
      <c r="A61" s="9"/>
      <c r="B61" s="72"/>
      <c r="C61" s="19"/>
      <c r="D61" s="73"/>
      <c r="E61" s="73"/>
      <c r="F61" s="74"/>
      <c r="G61" s="73"/>
      <c r="H61" s="73"/>
      <c r="I61" s="74"/>
      <c r="J61" s="73"/>
      <c r="K61" s="73"/>
      <c r="L61" s="73"/>
      <c r="M61" s="45"/>
      <c r="N61" s="84"/>
      <c r="O61" s="84"/>
      <c r="P61" s="75"/>
      <c r="Q61" s="10"/>
      <c r="R61" s="10"/>
      <c r="S61" s="77"/>
      <c r="T61" s="78"/>
    </row>
    <row r="62" spans="1:47" ht="15.75">
      <c r="A62" s="10"/>
      <c r="B62" s="72"/>
      <c r="C62" s="19"/>
      <c r="D62" s="72"/>
      <c r="E62" s="72"/>
      <c r="F62" s="76"/>
      <c r="G62" s="72"/>
      <c r="H62" s="72"/>
      <c r="I62" s="76"/>
      <c r="J62" s="72"/>
      <c r="K62" s="72"/>
      <c r="L62" s="72"/>
      <c r="M62" s="45"/>
      <c r="N62" s="84"/>
      <c r="O62" s="84"/>
      <c r="P62" s="75"/>
      <c r="Q62" s="10"/>
      <c r="R62" s="10"/>
      <c r="S62" s="45"/>
      <c r="T62" s="50"/>
    </row>
    <row r="63" spans="1:47" ht="15.75">
      <c r="A63" s="10"/>
      <c r="B63" s="72"/>
      <c r="C63" s="10"/>
      <c r="D63" s="72"/>
      <c r="E63" s="72"/>
      <c r="F63" s="76"/>
      <c r="G63" s="72"/>
      <c r="H63" s="72"/>
      <c r="I63" s="76"/>
      <c r="J63" s="72"/>
      <c r="K63" s="72"/>
      <c r="L63" s="72"/>
      <c r="M63" s="10"/>
      <c r="N63" s="75"/>
      <c r="O63" s="75"/>
      <c r="P63" s="75"/>
      <c r="Q63" s="10"/>
      <c r="R63" s="10"/>
      <c r="S63" s="45"/>
      <c r="T63" s="50"/>
    </row>
    <row r="64" spans="1:47" ht="15.75">
      <c r="A64" s="10"/>
      <c r="B64" s="72"/>
      <c r="C64" s="10"/>
      <c r="D64" s="72"/>
      <c r="E64" s="72"/>
      <c r="F64" s="76"/>
      <c r="G64" s="72"/>
      <c r="H64" s="72"/>
      <c r="I64" s="76"/>
      <c r="J64" s="72"/>
      <c r="K64" s="72"/>
      <c r="L64" s="72"/>
      <c r="M64" s="10"/>
      <c r="N64" s="75"/>
      <c r="O64" s="75"/>
      <c r="P64" s="75"/>
      <c r="Q64" s="10"/>
      <c r="R64" s="10"/>
      <c r="S64" s="45"/>
      <c r="T64" s="50"/>
    </row>
    <row r="65" spans="1:20" ht="15.75">
      <c r="A65" s="10"/>
      <c r="B65" s="56"/>
      <c r="C65" s="10"/>
      <c r="D65" s="56"/>
      <c r="E65" s="56"/>
      <c r="F65" s="67"/>
      <c r="G65" s="56"/>
      <c r="H65" s="56"/>
      <c r="I65" s="67"/>
      <c r="J65" s="56"/>
      <c r="K65" s="72"/>
      <c r="L65" s="72"/>
      <c r="M65" s="10"/>
      <c r="N65" s="75"/>
      <c r="O65" s="75"/>
      <c r="P65" s="75"/>
      <c r="Q65" s="10"/>
      <c r="R65" s="10"/>
      <c r="S65" s="45"/>
      <c r="T65" s="50"/>
    </row>
    <row r="66" spans="1:20" ht="15.75">
      <c r="A66" s="10"/>
      <c r="B66" s="56"/>
      <c r="C66" s="10"/>
      <c r="D66" s="56"/>
      <c r="E66" s="56"/>
      <c r="F66" s="67"/>
      <c r="G66" s="56"/>
      <c r="H66" s="56"/>
      <c r="I66" s="67"/>
      <c r="J66" s="56"/>
      <c r="K66" s="72"/>
      <c r="L66" s="72"/>
      <c r="M66" s="10"/>
      <c r="N66" s="75"/>
      <c r="O66" s="75"/>
      <c r="P66" s="75"/>
      <c r="Q66" s="10"/>
      <c r="R66" s="10"/>
      <c r="S66" s="45"/>
      <c r="T66" s="50"/>
    </row>
    <row r="67" spans="1:20" ht="15.75">
      <c r="A67" s="10"/>
      <c r="B67" s="56"/>
      <c r="C67" s="10"/>
      <c r="D67" s="56"/>
      <c r="E67" s="56"/>
      <c r="F67" s="67"/>
      <c r="G67" s="56"/>
      <c r="H67" s="56"/>
      <c r="I67" s="67"/>
      <c r="J67" s="56"/>
      <c r="K67" s="72"/>
      <c r="L67" s="72"/>
      <c r="M67" s="10"/>
      <c r="N67" s="75"/>
      <c r="O67" s="75"/>
      <c r="P67" s="75"/>
      <c r="Q67" s="10"/>
      <c r="R67" s="10"/>
      <c r="S67" s="45"/>
      <c r="T67" s="50"/>
    </row>
    <row r="68" spans="1:20" ht="15.75">
      <c r="A68" s="10"/>
      <c r="B68" s="56"/>
      <c r="C68" s="10"/>
      <c r="D68" s="56"/>
      <c r="E68" s="56"/>
      <c r="F68" s="67"/>
      <c r="G68" s="56"/>
      <c r="H68" s="56"/>
      <c r="I68" s="67"/>
      <c r="J68" s="56"/>
      <c r="K68" s="72"/>
      <c r="L68" s="72"/>
      <c r="M68" s="10"/>
      <c r="N68" s="75"/>
      <c r="O68" s="75"/>
      <c r="P68" s="75"/>
      <c r="Q68" s="10"/>
      <c r="R68" s="51"/>
      <c r="S68" s="20"/>
      <c r="T68" s="23"/>
    </row>
    <row r="69" spans="1:20">
      <c r="A69" s="10"/>
      <c r="B69" s="56"/>
      <c r="C69" s="10"/>
      <c r="D69" s="56"/>
      <c r="E69" s="56"/>
      <c r="F69" s="67"/>
      <c r="G69" s="56"/>
      <c r="H69" s="56"/>
      <c r="I69" s="67"/>
      <c r="J69" s="56"/>
      <c r="K69" s="72"/>
      <c r="L69" s="72"/>
      <c r="M69" s="10"/>
      <c r="N69" s="75"/>
      <c r="O69" s="75"/>
      <c r="P69" s="75"/>
      <c r="Q69" s="10"/>
    </row>
    <row r="70" spans="1:20">
      <c r="A70" s="10"/>
      <c r="B70" s="56"/>
      <c r="C70" s="10"/>
      <c r="D70" s="56"/>
      <c r="E70" s="56"/>
      <c r="F70" s="67"/>
      <c r="G70" s="56"/>
      <c r="H70" s="56"/>
      <c r="I70" s="67"/>
      <c r="J70" s="56"/>
      <c r="K70" s="72"/>
      <c r="L70" s="72"/>
      <c r="M70" s="10"/>
      <c r="N70" s="75"/>
      <c r="O70" s="75"/>
      <c r="P70" s="75"/>
      <c r="Q70" s="10"/>
    </row>
    <row r="71" spans="1:20" ht="15.75">
      <c r="A71" s="10"/>
      <c r="B71" s="22"/>
      <c r="C71" s="10"/>
      <c r="D71" s="22"/>
      <c r="E71" s="22"/>
      <c r="F71" s="25"/>
      <c r="G71" s="22"/>
      <c r="H71" s="22"/>
      <c r="I71" s="25"/>
      <c r="J71" s="22"/>
      <c r="K71" s="72"/>
      <c r="L71" s="72"/>
      <c r="M71" s="10"/>
      <c r="N71" s="75"/>
      <c r="O71" s="75"/>
      <c r="P71" s="75"/>
      <c r="Q71" s="10"/>
    </row>
  </sheetData>
  <pageMargins left="0.7" right="0.7" top="0.75" bottom="0.75" header="0.3" footer="0.3"/>
  <legacy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U71"/>
  <sheetViews>
    <sheetView topLeftCell="E16" zoomScale="70" zoomScaleNormal="70" workbookViewId="0">
      <selection activeCell="N55" sqref="N55"/>
    </sheetView>
  </sheetViews>
  <sheetFormatPr defaultColWidth="8.625" defaultRowHeight="15"/>
  <cols>
    <col min="1" max="1" width="49.5" style="12" customWidth="1"/>
    <col min="2" max="2" width="17.625" style="52" customWidth="1"/>
    <col min="3" max="3" width="17.625" style="12" customWidth="1"/>
    <col min="4" max="12" width="17.625" style="52" customWidth="1"/>
    <col min="13" max="20" width="17.625" style="12" customWidth="1"/>
    <col min="21" max="16384" width="8.625" style="12"/>
  </cols>
  <sheetData>
    <row r="1" spans="1:34" ht="18.75">
      <c r="A1" s="3" t="s">
        <v>0</v>
      </c>
      <c r="Q1" s="4"/>
      <c r="R1" s="4"/>
      <c r="S1" s="4"/>
      <c r="T1" s="4"/>
    </row>
    <row r="2" spans="1:34" ht="15.75">
      <c r="A2" s="79" t="s">
        <v>83</v>
      </c>
      <c r="Q2" s="5"/>
      <c r="AG2" s="53"/>
      <c r="AH2" s="5"/>
    </row>
    <row r="3" spans="1:34" ht="30">
      <c r="A3" s="6">
        <v>2017</v>
      </c>
      <c r="C3" s="54" t="s">
        <v>1</v>
      </c>
      <c r="D3" s="54" t="s">
        <v>32</v>
      </c>
      <c r="E3" s="54" t="s">
        <v>2</v>
      </c>
      <c r="F3" s="55" t="s">
        <v>3</v>
      </c>
      <c r="G3" s="54" t="s">
        <v>17</v>
      </c>
      <c r="H3" s="54" t="s">
        <v>52</v>
      </c>
      <c r="I3" s="55" t="s">
        <v>5</v>
      </c>
      <c r="J3" s="54" t="s">
        <v>4</v>
      </c>
      <c r="K3" s="54" t="s">
        <v>6</v>
      </c>
      <c r="L3" s="54" t="s">
        <v>7</v>
      </c>
      <c r="M3" s="54" t="s">
        <v>68</v>
      </c>
      <c r="N3" s="54" t="s">
        <v>68</v>
      </c>
      <c r="O3" s="55" t="s">
        <v>68</v>
      </c>
      <c r="P3" s="57" t="s">
        <v>9</v>
      </c>
      <c r="Q3" s="53"/>
      <c r="AG3" s="53"/>
      <c r="AH3" s="53"/>
    </row>
    <row r="4" spans="1:34" s="29" customFormat="1" ht="11.25">
      <c r="A4" s="81" t="s">
        <v>60</v>
      </c>
      <c r="C4" s="80" t="s">
        <v>58</v>
      </c>
      <c r="D4" s="80" t="s">
        <v>59</v>
      </c>
      <c r="E4" s="27"/>
      <c r="F4" s="80" t="s">
        <v>61</v>
      </c>
      <c r="G4" s="27"/>
      <c r="H4" s="27"/>
      <c r="I4" s="80" t="s">
        <v>62</v>
      </c>
      <c r="J4" s="27"/>
      <c r="K4" s="27"/>
      <c r="L4" s="27"/>
      <c r="M4" s="27"/>
      <c r="N4" s="28"/>
      <c r="O4" s="28"/>
      <c r="P4" s="82" t="s">
        <v>66</v>
      </c>
      <c r="Q4" s="30"/>
      <c r="AG4" s="30"/>
      <c r="AH4" s="30"/>
    </row>
    <row r="5" spans="1:34" ht="15.75">
      <c r="A5" s="5" t="s">
        <v>53</v>
      </c>
      <c r="B5" s="60"/>
      <c r="C5" s="106">
        <f>[3]Solceller!$C$17</f>
        <v>456</v>
      </c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3">
        <f>SUM(D5:O5)</f>
        <v>0</v>
      </c>
      <c r="Q5" s="53"/>
      <c r="AG5" s="53"/>
      <c r="AH5" s="53"/>
    </row>
    <row r="6" spans="1:34" ht="15.75">
      <c r="A6" s="5" t="s">
        <v>73</v>
      </c>
      <c r="B6" s="60"/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149">
        <f t="shared" ref="P6:P11" si="0">SUM(D6:O6)</f>
        <v>0</v>
      </c>
      <c r="Q6" s="53"/>
      <c r="AG6" s="53"/>
      <c r="AH6" s="53"/>
    </row>
    <row r="7" spans="1:34" ht="15.75">
      <c r="A7" s="5" t="s">
        <v>10</v>
      </c>
      <c r="B7" s="60"/>
      <c r="C7" s="93">
        <f>[3]Elproduktion!$N$562</f>
        <v>0</v>
      </c>
      <c r="D7" s="149">
        <f>[3]Elproduktion!$N$563</f>
        <v>0</v>
      </c>
      <c r="E7" s="93">
        <f>[3]Elproduktion!$Q$564</f>
        <v>0</v>
      </c>
      <c r="F7" s="93">
        <f>[3]Elproduktion!$N$565</f>
        <v>0</v>
      </c>
      <c r="G7" s="93">
        <f>[3]Elproduktion!$R$566</f>
        <v>0</v>
      </c>
      <c r="H7" s="93">
        <f>[3]Elproduktion!$S$567</f>
        <v>0</v>
      </c>
      <c r="I7" s="93">
        <f>[3]Elproduktion!$N$568</f>
        <v>0</v>
      </c>
      <c r="J7" s="93">
        <f>[3]Elproduktion!$T$566</f>
        <v>0</v>
      </c>
      <c r="K7" s="93">
        <f>[3]Elproduktion!U564</f>
        <v>0</v>
      </c>
      <c r="L7" s="93">
        <f>[3]Elproduktion!V564</f>
        <v>0</v>
      </c>
      <c r="M7" s="93"/>
      <c r="N7" s="93"/>
      <c r="O7" s="93"/>
      <c r="P7" s="93">
        <f t="shared" si="0"/>
        <v>0</v>
      </c>
      <c r="Q7" s="53"/>
      <c r="AG7" s="53"/>
      <c r="AH7" s="53"/>
    </row>
    <row r="8" spans="1:34" ht="15.75">
      <c r="A8" s="5" t="s">
        <v>11</v>
      </c>
      <c r="B8" s="60"/>
      <c r="C8" s="93">
        <f>[3]Elproduktion!$N$570</f>
        <v>0</v>
      </c>
      <c r="D8" s="93">
        <f>[3]Elproduktion!$N$571</f>
        <v>0</v>
      </c>
      <c r="E8" s="93">
        <f>[3]Elproduktion!$Q$572</f>
        <v>0</v>
      </c>
      <c r="F8" s="93">
        <f>[3]Elproduktion!$N$573</f>
        <v>0</v>
      </c>
      <c r="G8" s="93">
        <f>[3]Elproduktion!$R$574</f>
        <v>0</v>
      </c>
      <c r="H8" s="93">
        <f>[3]Elproduktion!$S$575</f>
        <v>0</v>
      </c>
      <c r="I8" s="93">
        <f>[3]Elproduktion!$N$576</f>
        <v>0</v>
      </c>
      <c r="J8" s="93">
        <f>[3]Elproduktion!$T$574</f>
        <v>0</v>
      </c>
      <c r="K8" s="93">
        <f>[3]Elproduktion!U572</f>
        <v>0</v>
      </c>
      <c r="L8" s="93">
        <f>[3]Elproduktion!V572</f>
        <v>0</v>
      </c>
      <c r="M8" s="93"/>
      <c r="N8" s="93"/>
      <c r="O8" s="93"/>
      <c r="P8" s="93">
        <f t="shared" si="0"/>
        <v>0</v>
      </c>
      <c r="Q8" s="53"/>
      <c r="AG8" s="53"/>
      <c r="AH8" s="53"/>
    </row>
    <row r="9" spans="1:34" ht="15.75">
      <c r="A9" s="5" t="s">
        <v>12</v>
      </c>
      <c r="B9" s="60"/>
      <c r="C9" s="93">
        <f>[3]Elproduktion!$N$578</f>
        <v>0</v>
      </c>
      <c r="D9" s="93">
        <f>[3]Elproduktion!$N$579</f>
        <v>0</v>
      </c>
      <c r="E9" s="93">
        <f>[3]Elproduktion!$Q$580</f>
        <v>0</v>
      </c>
      <c r="F9" s="93">
        <f>[3]Elproduktion!$N$581</f>
        <v>0</v>
      </c>
      <c r="G9" s="93">
        <f>[3]Elproduktion!$R$582</f>
        <v>0</v>
      </c>
      <c r="H9" s="93">
        <f>[3]Elproduktion!$S$583</f>
        <v>0</v>
      </c>
      <c r="I9" s="93">
        <f>[3]Elproduktion!$N$584</f>
        <v>0</v>
      </c>
      <c r="J9" s="93">
        <f>[3]Elproduktion!$T$582</f>
        <v>0</v>
      </c>
      <c r="K9" s="93">
        <f>[3]Elproduktion!U580</f>
        <v>0</v>
      </c>
      <c r="L9" s="93">
        <f>[3]Elproduktion!V580</f>
        <v>0</v>
      </c>
      <c r="M9" s="93"/>
      <c r="N9" s="93"/>
      <c r="O9" s="93"/>
      <c r="P9" s="93">
        <f t="shared" si="0"/>
        <v>0</v>
      </c>
      <c r="Q9" s="53"/>
      <c r="AG9" s="53"/>
      <c r="AH9" s="53"/>
    </row>
    <row r="10" spans="1:34" ht="15.75">
      <c r="A10" s="5" t="s">
        <v>13</v>
      </c>
      <c r="B10" s="60"/>
      <c r="C10" s="93">
        <f>[3]Elproduktion!$N$586</f>
        <v>27117</v>
      </c>
      <c r="D10" s="93">
        <f>[3]Elproduktion!$N$587</f>
        <v>0</v>
      </c>
      <c r="E10" s="93">
        <f>[3]Elproduktion!$Q$588</f>
        <v>0</v>
      </c>
      <c r="F10" s="93">
        <f>[3]Elproduktion!$N$589</f>
        <v>0</v>
      </c>
      <c r="G10" s="93">
        <f>[3]Elproduktion!$R$590</f>
        <v>0</v>
      </c>
      <c r="H10" s="93">
        <f>[3]Elproduktion!$S$591</f>
        <v>0</v>
      </c>
      <c r="I10" s="93">
        <f>[3]Elproduktion!$N$592</f>
        <v>0</v>
      </c>
      <c r="J10" s="93">
        <f>[3]Elproduktion!$T$590</f>
        <v>0</v>
      </c>
      <c r="K10" s="93">
        <f>[3]Elproduktion!U588</f>
        <v>0</v>
      </c>
      <c r="L10" s="93">
        <f>[3]Elproduktion!V588</f>
        <v>0</v>
      </c>
      <c r="M10" s="93"/>
      <c r="N10" s="93"/>
      <c r="O10" s="93"/>
      <c r="P10" s="93">
        <f t="shared" si="0"/>
        <v>0</v>
      </c>
      <c r="Q10" s="53"/>
      <c r="R10" s="5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3"/>
      <c r="AH10" s="53"/>
    </row>
    <row r="11" spans="1:34" ht="15.75">
      <c r="A11" s="5" t="s">
        <v>14</v>
      </c>
      <c r="B11" s="60"/>
      <c r="C11" s="106">
        <f>SUM(C5:C10)</f>
        <v>27573</v>
      </c>
      <c r="D11" s="149">
        <f t="shared" ref="D11:O11" si="1">SUM(D5:D10)</f>
        <v>0</v>
      </c>
      <c r="E11" s="93">
        <f t="shared" si="1"/>
        <v>0</v>
      </c>
      <c r="F11" s="93">
        <f t="shared" si="1"/>
        <v>0</v>
      </c>
      <c r="G11" s="93">
        <f t="shared" si="1"/>
        <v>0</v>
      </c>
      <c r="H11" s="93">
        <f t="shared" si="1"/>
        <v>0</v>
      </c>
      <c r="I11" s="93">
        <f t="shared" si="1"/>
        <v>0</v>
      </c>
      <c r="J11" s="93">
        <f t="shared" si="1"/>
        <v>0</v>
      </c>
      <c r="K11" s="93">
        <f t="shared" si="1"/>
        <v>0</v>
      </c>
      <c r="L11" s="93">
        <f t="shared" si="1"/>
        <v>0</v>
      </c>
      <c r="M11" s="93">
        <f t="shared" si="1"/>
        <v>0</v>
      </c>
      <c r="N11" s="93">
        <f t="shared" si="1"/>
        <v>0</v>
      </c>
      <c r="O11" s="93">
        <f t="shared" si="1"/>
        <v>0</v>
      </c>
      <c r="P11" s="149">
        <f t="shared" si="0"/>
        <v>0</v>
      </c>
      <c r="Q11" s="53"/>
      <c r="R11" s="5"/>
      <c r="S11" s="59"/>
      <c r="T11" s="59"/>
      <c r="U11" s="59"/>
      <c r="V11" s="59"/>
      <c r="W11" s="59"/>
      <c r="X11" s="59"/>
      <c r="Y11" s="59"/>
      <c r="Z11" s="59"/>
      <c r="AA11" s="59"/>
      <c r="AB11" s="59"/>
      <c r="AC11" s="59"/>
      <c r="AD11" s="59"/>
      <c r="AE11" s="59"/>
      <c r="AF11" s="59"/>
      <c r="AG11" s="53"/>
      <c r="AH11" s="53"/>
    </row>
    <row r="12" spans="1:34" ht="15.75">
      <c r="B12" s="60"/>
      <c r="C12" s="60"/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4"/>
      <c r="R12" s="4"/>
      <c r="S12" s="4"/>
      <c r="T12" s="4"/>
    </row>
    <row r="13" spans="1:34" ht="15.75">
      <c r="B13" s="60"/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4"/>
      <c r="R13" s="4"/>
      <c r="S13" s="4"/>
      <c r="T13" s="4"/>
    </row>
    <row r="14" spans="1:34" ht="18.75">
      <c r="A14" s="3" t="s">
        <v>15</v>
      </c>
      <c r="B14" s="7"/>
      <c r="C14" s="60"/>
      <c r="D14" s="7"/>
      <c r="E14" s="7"/>
      <c r="F14" s="7"/>
      <c r="G14" s="7"/>
      <c r="H14" s="7"/>
      <c r="I14" s="7"/>
      <c r="J14" s="60"/>
      <c r="K14" s="60"/>
      <c r="L14" s="60"/>
      <c r="M14" s="60"/>
      <c r="N14" s="60"/>
      <c r="O14" s="60"/>
      <c r="P14" s="7"/>
      <c r="Q14" s="4"/>
      <c r="R14" s="4"/>
      <c r="S14" s="4"/>
      <c r="T14" s="4"/>
    </row>
    <row r="15" spans="1:34" ht="15.75">
      <c r="A15" s="79" t="str">
        <f>A2</f>
        <v>1267 Höör</v>
      </c>
      <c r="B15" s="60"/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4"/>
      <c r="R15" s="4"/>
      <c r="S15" s="4"/>
      <c r="T15" s="4"/>
    </row>
    <row r="16" spans="1:34" ht="30">
      <c r="A16" s="6">
        <v>2017</v>
      </c>
      <c r="B16" s="54" t="s">
        <v>16</v>
      </c>
      <c r="C16" s="67" t="s">
        <v>8</v>
      </c>
      <c r="D16" s="54" t="s">
        <v>32</v>
      </c>
      <c r="E16" s="54" t="s">
        <v>2</v>
      </c>
      <c r="F16" s="55" t="s">
        <v>3</v>
      </c>
      <c r="G16" s="54" t="s">
        <v>17</v>
      </c>
      <c r="H16" s="54" t="s">
        <v>52</v>
      </c>
      <c r="I16" s="55" t="s">
        <v>5</v>
      </c>
      <c r="J16" s="54" t="s">
        <v>4</v>
      </c>
      <c r="K16" s="54" t="s">
        <v>6</v>
      </c>
      <c r="L16" s="54" t="s">
        <v>7</v>
      </c>
      <c r="M16" s="54" t="s">
        <v>71</v>
      </c>
      <c r="N16" s="54" t="s">
        <v>68</v>
      </c>
      <c r="O16" s="55" t="s">
        <v>68</v>
      </c>
      <c r="P16" s="57" t="s">
        <v>9</v>
      </c>
      <c r="Q16" s="53"/>
      <c r="AG16" s="53"/>
      <c r="AH16" s="53"/>
    </row>
    <row r="17" spans="1:34" s="29" customFormat="1" ht="11.25">
      <c r="A17" s="81" t="s">
        <v>60</v>
      </c>
      <c r="B17" s="80" t="s">
        <v>63</v>
      </c>
      <c r="C17" s="49"/>
      <c r="D17" s="80" t="s">
        <v>59</v>
      </c>
      <c r="E17" s="27"/>
      <c r="F17" s="80" t="s">
        <v>61</v>
      </c>
      <c r="G17" s="27"/>
      <c r="H17" s="27"/>
      <c r="I17" s="80" t="s">
        <v>62</v>
      </c>
      <c r="J17" s="27"/>
      <c r="K17" s="27"/>
      <c r="L17" s="27"/>
      <c r="M17" s="27"/>
      <c r="N17" s="28"/>
      <c r="O17" s="28"/>
      <c r="P17" s="82" t="s">
        <v>66</v>
      </c>
      <c r="Q17" s="30"/>
      <c r="AG17" s="30"/>
      <c r="AH17" s="30"/>
    </row>
    <row r="18" spans="1:34" ht="15.75">
      <c r="A18" s="5" t="s">
        <v>18</v>
      </c>
      <c r="B18" s="110">
        <f>[3]Fjärrvärmeproduktion!$N$786</f>
        <v>0</v>
      </c>
      <c r="C18" s="112"/>
      <c r="D18" s="112">
        <f>[3]Fjärrvärmeproduktion!$N$787</f>
        <v>0</v>
      </c>
      <c r="E18" s="112">
        <f>[3]Fjärrvärmeproduktion!$Q$788</f>
        <v>0</v>
      </c>
      <c r="F18" s="112">
        <f>[3]Fjärrvärmeproduktion!$N$789</f>
        <v>0</v>
      </c>
      <c r="G18" s="112">
        <f>[3]Fjärrvärmeproduktion!$R$790</f>
        <v>0</v>
      </c>
      <c r="H18" s="112">
        <f>[3]Fjärrvärmeproduktion!$S$791</f>
        <v>0</v>
      </c>
      <c r="I18" s="112">
        <f>[3]Fjärrvärmeproduktion!$N$792</f>
        <v>0</v>
      </c>
      <c r="J18" s="112">
        <f>[3]Fjärrvärmeproduktion!$T$790</f>
        <v>0</v>
      </c>
      <c r="K18" s="112">
        <f>[3]Fjärrvärmeproduktion!U788</f>
        <v>0</v>
      </c>
      <c r="L18" s="112">
        <f>[3]Fjärrvärmeproduktion!V788</f>
        <v>0</v>
      </c>
      <c r="M18" s="112">
        <f>[3]Fjärrvärmeproduktion!$W$791</f>
        <v>0</v>
      </c>
      <c r="N18" s="112"/>
      <c r="O18" s="112"/>
      <c r="P18" s="112">
        <f>SUM(C18:O18)</f>
        <v>0</v>
      </c>
      <c r="Q18" s="4"/>
      <c r="R18" s="4"/>
      <c r="S18" s="4"/>
      <c r="T18" s="4"/>
    </row>
    <row r="19" spans="1:34" ht="15.75">
      <c r="A19" s="5" t="s">
        <v>19</v>
      </c>
      <c r="B19" s="110">
        <f>[3]Fjärrvärmeproduktion!$N$794</f>
        <v>25341</v>
      </c>
      <c r="C19" s="112"/>
      <c r="D19" s="112">
        <f>[3]Fjärrvärmeproduktion!$N$795</f>
        <v>0</v>
      </c>
      <c r="E19" s="112">
        <f>[3]Fjärrvärmeproduktion!$Q$796</f>
        <v>0</v>
      </c>
      <c r="F19" s="112">
        <f>[3]Fjärrvärmeproduktion!$N$797</f>
        <v>831</v>
      </c>
      <c r="G19" s="112">
        <f>[3]Fjärrvärmeproduktion!$R$798</f>
        <v>0</v>
      </c>
      <c r="H19" s="112">
        <f>[3]Fjärrvärmeproduktion!$S$799</f>
        <v>27586</v>
      </c>
      <c r="I19" s="112">
        <f>[3]Fjärrvärmeproduktion!$N$800</f>
        <v>0</v>
      </c>
      <c r="J19" s="112">
        <f>[3]Fjärrvärmeproduktion!$T$798</f>
        <v>0</v>
      </c>
      <c r="K19" s="112">
        <f>[3]Fjärrvärmeproduktion!U796</f>
        <v>0</v>
      </c>
      <c r="L19" s="112">
        <f>[3]Fjärrvärmeproduktion!V796</f>
        <v>0</v>
      </c>
      <c r="M19" s="112">
        <f>[3]Fjärrvärmeproduktion!$W$799</f>
        <v>0</v>
      </c>
      <c r="N19" s="112"/>
      <c r="O19" s="112"/>
      <c r="P19" s="112">
        <f t="shared" ref="P19:P24" si="2">SUM(C19:O19)</f>
        <v>28417</v>
      </c>
      <c r="Q19" s="4"/>
      <c r="R19" s="4"/>
      <c r="S19" s="4"/>
      <c r="T19" s="4"/>
    </row>
    <row r="20" spans="1:34" ht="15.75">
      <c r="A20" s="5" t="s">
        <v>20</v>
      </c>
      <c r="B20" s="138">
        <f>[3]Fjärrvärmeproduktion!$N$802</f>
        <v>0</v>
      </c>
      <c r="C20" s="112"/>
      <c r="D20" s="112">
        <f>[3]Fjärrvärmeproduktion!$N$803</f>
        <v>0</v>
      </c>
      <c r="E20" s="112">
        <f>[3]Fjärrvärmeproduktion!$Q$804</f>
        <v>0</v>
      </c>
      <c r="F20" s="112">
        <f>[3]Fjärrvärmeproduktion!$N$805</f>
        <v>0</v>
      </c>
      <c r="G20" s="112">
        <f>[3]Fjärrvärmeproduktion!$R$806</f>
        <v>0</v>
      </c>
      <c r="H20" s="112">
        <f>[3]Fjärrvärmeproduktion!$S$807</f>
        <v>0</v>
      </c>
      <c r="I20" s="112">
        <f>[3]Fjärrvärmeproduktion!$N$808</f>
        <v>0</v>
      </c>
      <c r="J20" s="112">
        <f>[3]Fjärrvärmeproduktion!$T$806</f>
        <v>0</v>
      </c>
      <c r="K20" s="112">
        <f>[3]Fjärrvärmeproduktion!U804</f>
        <v>0</v>
      </c>
      <c r="L20" s="112">
        <f>[3]Fjärrvärmeproduktion!V804</f>
        <v>0</v>
      </c>
      <c r="M20" s="112">
        <f>[3]Fjärrvärmeproduktion!$W$807</f>
        <v>0</v>
      </c>
      <c r="N20" s="112"/>
      <c r="O20" s="112"/>
      <c r="P20" s="112">
        <f t="shared" si="2"/>
        <v>0</v>
      </c>
      <c r="Q20" s="4"/>
      <c r="R20" s="4"/>
      <c r="S20" s="4"/>
      <c r="T20" s="4"/>
    </row>
    <row r="21" spans="1:34" ht="16.5" thickBot="1">
      <c r="A21" s="5" t="s">
        <v>21</v>
      </c>
      <c r="B21" s="138">
        <f>[3]Fjärrvärmeproduktion!$N$810</f>
        <v>0</v>
      </c>
      <c r="C21" s="112"/>
      <c r="D21" s="112">
        <f>[3]Fjärrvärmeproduktion!$N$811</f>
        <v>0</v>
      </c>
      <c r="E21" s="112">
        <f>[3]Fjärrvärmeproduktion!$Q$812</f>
        <v>0</v>
      </c>
      <c r="F21" s="112">
        <f>[3]Fjärrvärmeproduktion!$N$813</f>
        <v>0</v>
      </c>
      <c r="G21" s="112">
        <f>[3]Fjärrvärmeproduktion!$R$814</f>
        <v>0</v>
      </c>
      <c r="H21" s="112">
        <f>[3]Fjärrvärmeproduktion!$S$815</f>
        <v>0</v>
      </c>
      <c r="I21" s="112">
        <f>[3]Fjärrvärmeproduktion!$N$816</f>
        <v>0</v>
      </c>
      <c r="J21" s="112">
        <f>[3]Fjärrvärmeproduktion!$T$814</f>
        <v>0</v>
      </c>
      <c r="K21" s="112">
        <f>[3]Fjärrvärmeproduktion!U812</f>
        <v>0</v>
      </c>
      <c r="L21" s="112">
        <f>[3]Fjärrvärmeproduktion!V812</f>
        <v>0</v>
      </c>
      <c r="M21" s="112">
        <f>[3]Fjärrvärmeproduktion!$W$815</f>
        <v>0</v>
      </c>
      <c r="N21" s="112"/>
      <c r="O21" s="112"/>
      <c r="P21" s="112">
        <f t="shared" si="2"/>
        <v>0</v>
      </c>
      <c r="Q21" s="4"/>
      <c r="R21" s="37"/>
      <c r="S21" s="37"/>
      <c r="T21" s="37"/>
    </row>
    <row r="22" spans="1:34" ht="15.75">
      <c r="A22" s="5" t="s">
        <v>22</v>
      </c>
      <c r="B22" s="138">
        <f>[3]Fjärrvärmeproduktion!$N$818</f>
        <v>0</v>
      </c>
      <c r="C22" s="112"/>
      <c r="D22" s="112">
        <f>[3]Fjärrvärmeproduktion!$N$819</f>
        <v>0</v>
      </c>
      <c r="E22" s="112">
        <f>[3]Fjärrvärmeproduktion!$Q$820</f>
        <v>0</v>
      </c>
      <c r="F22" s="112">
        <f>[3]Fjärrvärmeproduktion!$N$821</f>
        <v>0</v>
      </c>
      <c r="G22" s="112">
        <f>[3]Fjärrvärmeproduktion!$R$822</f>
        <v>0</v>
      </c>
      <c r="H22" s="112">
        <f>[3]Fjärrvärmeproduktion!$S$823</f>
        <v>0</v>
      </c>
      <c r="I22" s="112">
        <f>[3]Fjärrvärmeproduktion!$N$824</f>
        <v>0</v>
      </c>
      <c r="J22" s="112">
        <f>[3]Fjärrvärmeproduktion!$T$822</f>
        <v>0</v>
      </c>
      <c r="K22" s="112">
        <f>[3]Fjärrvärmeproduktion!U820</f>
        <v>0</v>
      </c>
      <c r="L22" s="112">
        <f>[3]Fjärrvärmeproduktion!V820</f>
        <v>0</v>
      </c>
      <c r="M22" s="112">
        <f>[3]Fjärrvärmeproduktion!$W$823</f>
        <v>0</v>
      </c>
      <c r="N22" s="112"/>
      <c r="O22" s="112"/>
      <c r="P22" s="112">
        <f t="shared" si="2"/>
        <v>0</v>
      </c>
      <c r="Q22" s="31"/>
      <c r="R22" s="43" t="s">
        <v>24</v>
      </c>
      <c r="S22" s="88" t="str">
        <f>ROUND(P43/1000,0) &amp;" GWh"</f>
        <v>389 GWh</v>
      </c>
      <c r="T22" s="38"/>
      <c r="U22" s="36"/>
    </row>
    <row r="23" spans="1:34" ht="15.75">
      <c r="A23" s="5" t="s">
        <v>23</v>
      </c>
      <c r="B23" s="138">
        <f>[3]Fjärrvärmeproduktion!$N$826</f>
        <v>0</v>
      </c>
      <c r="C23" s="112"/>
      <c r="D23" s="112">
        <f>[3]Fjärrvärmeproduktion!$N$827</f>
        <v>0</v>
      </c>
      <c r="E23" s="112">
        <f>[3]Fjärrvärmeproduktion!$Q$828</f>
        <v>0</v>
      </c>
      <c r="F23" s="112">
        <f>[3]Fjärrvärmeproduktion!$N$829</f>
        <v>0</v>
      </c>
      <c r="G23" s="112">
        <f>[3]Fjärrvärmeproduktion!$R$830</f>
        <v>0</v>
      </c>
      <c r="H23" s="112">
        <f>[3]Fjärrvärmeproduktion!$S$831</f>
        <v>0</v>
      </c>
      <c r="I23" s="112">
        <f>[3]Fjärrvärmeproduktion!$N$832</f>
        <v>0</v>
      </c>
      <c r="J23" s="112">
        <f>[3]Fjärrvärmeproduktion!$T$830</f>
        <v>0</v>
      </c>
      <c r="K23" s="112">
        <f>[3]Fjärrvärmeproduktion!U828</f>
        <v>0</v>
      </c>
      <c r="L23" s="112">
        <f>[3]Fjärrvärmeproduktion!V828</f>
        <v>0</v>
      </c>
      <c r="M23" s="112">
        <f>[3]Fjärrvärmeproduktion!$W$831</f>
        <v>0</v>
      </c>
      <c r="N23" s="112"/>
      <c r="O23" s="112"/>
      <c r="P23" s="112">
        <f t="shared" si="2"/>
        <v>0</v>
      </c>
      <c r="Q23" s="31"/>
      <c r="R23" s="41"/>
      <c r="S23" s="4"/>
      <c r="T23" s="39"/>
      <c r="U23" s="36"/>
    </row>
    <row r="24" spans="1:34" ht="15.75">
      <c r="A24" s="5" t="s">
        <v>14</v>
      </c>
      <c r="B24" s="112">
        <f>SUM(B18:B23)</f>
        <v>25341</v>
      </c>
      <c r="C24" s="112">
        <f t="shared" ref="C24:O24" si="3">SUM(C18:C23)</f>
        <v>0</v>
      </c>
      <c r="D24" s="112">
        <f t="shared" si="3"/>
        <v>0</v>
      </c>
      <c r="E24" s="112">
        <f t="shared" si="3"/>
        <v>0</v>
      </c>
      <c r="F24" s="112">
        <f t="shared" si="3"/>
        <v>831</v>
      </c>
      <c r="G24" s="112">
        <f t="shared" si="3"/>
        <v>0</v>
      </c>
      <c r="H24" s="112">
        <f t="shared" si="3"/>
        <v>27586</v>
      </c>
      <c r="I24" s="112">
        <f t="shared" si="3"/>
        <v>0</v>
      </c>
      <c r="J24" s="112">
        <f t="shared" si="3"/>
        <v>0</v>
      </c>
      <c r="K24" s="112">
        <f t="shared" si="3"/>
        <v>0</v>
      </c>
      <c r="L24" s="112">
        <f t="shared" si="3"/>
        <v>0</v>
      </c>
      <c r="M24" s="112">
        <f t="shared" si="3"/>
        <v>0</v>
      </c>
      <c r="N24" s="112">
        <f t="shared" si="3"/>
        <v>0</v>
      </c>
      <c r="O24" s="112">
        <f t="shared" si="3"/>
        <v>0</v>
      </c>
      <c r="P24" s="112">
        <f t="shared" si="2"/>
        <v>28417</v>
      </c>
      <c r="Q24" s="31"/>
      <c r="R24" s="41"/>
      <c r="S24" s="4" t="s">
        <v>25</v>
      </c>
      <c r="T24" s="39" t="s">
        <v>26</v>
      </c>
      <c r="U24" s="36"/>
    </row>
    <row r="25" spans="1:34" ht="15.75">
      <c r="B25" s="109"/>
      <c r="C25" s="109"/>
      <c r="D25" s="109"/>
      <c r="E25" s="109"/>
      <c r="F25" s="109"/>
      <c r="G25" s="109"/>
      <c r="H25" s="109"/>
      <c r="I25" s="109"/>
      <c r="J25" s="109"/>
      <c r="K25" s="109"/>
      <c r="L25" s="109"/>
      <c r="M25" s="109"/>
      <c r="N25" s="109"/>
      <c r="O25" s="109"/>
      <c r="P25" s="109"/>
      <c r="Q25" s="31"/>
      <c r="R25" s="85" t="str">
        <f>C30</f>
        <v>El</v>
      </c>
      <c r="S25" s="61" t="str">
        <f>ROUND(C43/1000,0) &amp;" GWh"</f>
        <v>156 GWh</v>
      </c>
      <c r="T25" s="42">
        <f>C$44</f>
        <v>0.40037842752090141</v>
      </c>
      <c r="U25" s="36"/>
    </row>
    <row r="26" spans="1:34" ht="15.75">
      <c r="B26" s="62"/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31"/>
      <c r="R26" s="86" t="str">
        <f>D30</f>
        <v>Oljeprodukter</v>
      </c>
      <c r="S26" s="61" t="str">
        <f>ROUND(D43/1000,0) &amp;" GWh"</f>
        <v>153 GWh</v>
      </c>
      <c r="T26" s="42">
        <f>D$44</f>
        <v>0.39280295661189618</v>
      </c>
      <c r="U26" s="36"/>
    </row>
    <row r="27" spans="1:34" ht="15.75">
      <c r="B27" s="60"/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31"/>
      <c r="R27" s="86" t="str">
        <f>E30</f>
        <v>Kol och koks</v>
      </c>
      <c r="S27" s="61" t="str">
        <f>ROUND(E43/1000,0) &amp;" GWh"</f>
        <v>0 GWh</v>
      </c>
      <c r="T27" s="42">
        <f>E$44</f>
        <v>0</v>
      </c>
      <c r="U27" s="36"/>
    </row>
    <row r="28" spans="1:34" ht="18.75">
      <c r="A28" s="3" t="s">
        <v>27</v>
      </c>
      <c r="B28" s="7"/>
      <c r="C28" s="60"/>
      <c r="D28" s="7"/>
      <c r="E28" s="7"/>
      <c r="F28" s="7"/>
      <c r="G28" s="7"/>
      <c r="H28" s="7"/>
      <c r="I28" s="60"/>
      <c r="J28" s="60"/>
      <c r="K28" s="60"/>
      <c r="L28" s="60"/>
      <c r="M28" s="60"/>
      <c r="N28" s="60"/>
      <c r="O28" s="60"/>
      <c r="P28" s="60"/>
      <c r="Q28" s="31"/>
      <c r="R28" s="86" t="str">
        <f>F30</f>
        <v>Gasol/naturgas</v>
      </c>
      <c r="S28" s="61" t="str">
        <f>ROUND(F43/1000,0) &amp;" GWh"</f>
        <v>1 GWh</v>
      </c>
      <c r="T28" s="42">
        <f>F$44</f>
        <v>2.1352455449296518E-3</v>
      </c>
      <c r="U28" s="36"/>
    </row>
    <row r="29" spans="1:34" ht="15.75">
      <c r="A29" s="79" t="str">
        <f>A2</f>
        <v>1267 Höör</v>
      </c>
      <c r="B29" s="60"/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31"/>
      <c r="R29" s="86" t="str">
        <f>G30</f>
        <v>Biodrivmedel</v>
      </c>
      <c r="S29" s="61" t="str">
        <f>ROUND(G43/1000,0) &amp;" GWh"</f>
        <v>22 GWh</v>
      </c>
      <c r="T29" s="42">
        <f>G$44</f>
        <v>5.5719373816846565E-2</v>
      </c>
      <c r="U29" s="36"/>
    </row>
    <row r="30" spans="1:34" ht="30">
      <c r="A30" s="6">
        <v>2017</v>
      </c>
      <c r="B30" s="67" t="s">
        <v>70</v>
      </c>
      <c r="C30" s="56" t="s">
        <v>8</v>
      </c>
      <c r="D30" s="54" t="s">
        <v>32</v>
      </c>
      <c r="E30" s="54" t="s">
        <v>2</v>
      </c>
      <c r="F30" s="55" t="s">
        <v>3</v>
      </c>
      <c r="G30" s="54" t="s">
        <v>28</v>
      </c>
      <c r="H30" s="54" t="s">
        <v>52</v>
      </c>
      <c r="I30" s="55" t="s">
        <v>5</v>
      </c>
      <c r="J30" s="54" t="s">
        <v>4</v>
      </c>
      <c r="K30" s="54" t="s">
        <v>6</v>
      </c>
      <c r="L30" s="54" t="s">
        <v>7</v>
      </c>
      <c r="M30" s="54" t="s">
        <v>71</v>
      </c>
      <c r="N30" s="54" t="s">
        <v>68</v>
      </c>
      <c r="O30" s="55" t="s">
        <v>68</v>
      </c>
      <c r="P30" s="57" t="s">
        <v>29</v>
      </c>
      <c r="Q30" s="31"/>
      <c r="R30" s="85" t="str">
        <f>H30</f>
        <v>Biobränslen</v>
      </c>
      <c r="S30" s="61" t="str">
        <f>ROUND(H43/1000,0) &amp;" GWh"</f>
        <v>58 GWh</v>
      </c>
      <c r="T30" s="42">
        <f>H$44</f>
        <v>0.14896399650542613</v>
      </c>
      <c r="U30" s="36"/>
    </row>
    <row r="31" spans="1:34" s="29" customFormat="1">
      <c r="A31" s="26"/>
      <c r="B31" s="80" t="s">
        <v>65</v>
      </c>
      <c r="C31" s="83" t="s">
        <v>64</v>
      </c>
      <c r="D31" s="80" t="s">
        <v>59</v>
      </c>
      <c r="E31" s="27"/>
      <c r="F31" s="80" t="s">
        <v>61</v>
      </c>
      <c r="G31" s="80" t="s">
        <v>107</v>
      </c>
      <c r="H31" s="80" t="s">
        <v>69</v>
      </c>
      <c r="I31" s="80" t="s">
        <v>62</v>
      </c>
      <c r="J31" s="27"/>
      <c r="K31" s="27"/>
      <c r="L31" s="27"/>
      <c r="M31" s="27"/>
      <c r="N31" s="28"/>
      <c r="O31" s="28"/>
      <c r="P31" s="82" t="s">
        <v>67</v>
      </c>
      <c r="Q31" s="32"/>
      <c r="R31" s="85" t="str">
        <f>I30</f>
        <v>Biogas</v>
      </c>
      <c r="S31" s="61" t="str">
        <f>ROUND(I43/1000,0) &amp;" GWh"</f>
        <v>0 GWh</v>
      </c>
      <c r="T31" s="42">
        <f>I$44</f>
        <v>0</v>
      </c>
      <c r="U31" s="35"/>
      <c r="AG31" s="30"/>
      <c r="AH31" s="30"/>
    </row>
    <row r="32" spans="1:34" ht="15.75">
      <c r="A32" s="5" t="s">
        <v>30</v>
      </c>
      <c r="B32" s="93">
        <f>[3]Slutanvändning!$N$1142</f>
        <v>0</v>
      </c>
      <c r="C32" s="93">
        <f>[3]Slutanvändning!$N$1143</f>
        <v>5649</v>
      </c>
      <c r="D32" s="104">
        <f>[3]Slutanvändning!$N$1136</f>
        <v>5048</v>
      </c>
      <c r="E32" s="93">
        <f>[3]Slutanvändning!$Q$1137</f>
        <v>0</v>
      </c>
      <c r="F32" s="93">
        <f>[3]Slutanvändning!$N$1138</f>
        <v>0</v>
      </c>
      <c r="G32" s="93">
        <f>[3]Slutanvändning!$N$1139</f>
        <v>1143</v>
      </c>
      <c r="H32" s="104">
        <f>[3]Slutanvändning!$N$1140</f>
        <v>0</v>
      </c>
      <c r="I32" s="93">
        <f>[3]Slutanvändning!$N$1141</f>
        <v>0</v>
      </c>
      <c r="J32" s="93">
        <v>0</v>
      </c>
      <c r="K32" s="93">
        <f>[3]Slutanvändning!U1137</f>
        <v>0</v>
      </c>
      <c r="L32" s="93">
        <f>[3]Slutanvändning!V1137</f>
        <v>0</v>
      </c>
      <c r="M32" s="93"/>
      <c r="N32" s="93"/>
      <c r="O32" s="93"/>
      <c r="P32" s="93">
        <f t="shared" ref="P32:P38" si="4">SUM(B32:N32)</f>
        <v>11840</v>
      </c>
      <c r="Q32" s="33"/>
      <c r="R32" s="86" t="str">
        <f>J30</f>
        <v>Avlutar</v>
      </c>
      <c r="S32" s="61" t="str">
        <f>ROUND(J43/1000,0) &amp;" GWh"</f>
        <v>0 GWh</v>
      </c>
      <c r="T32" s="42">
        <f>J$44</f>
        <v>0</v>
      </c>
      <c r="U32" s="36"/>
    </row>
    <row r="33" spans="1:47" ht="15.75">
      <c r="A33" s="5" t="s">
        <v>33</v>
      </c>
      <c r="B33" s="93">
        <f>[3]Slutanvändning!$N$1151</f>
        <v>2000</v>
      </c>
      <c r="C33" s="93">
        <f>[3]Slutanvändning!$N$1152</f>
        <v>6164</v>
      </c>
      <c r="D33" s="140">
        <f>[3]Slutanvändning!$N$1145</f>
        <v>200</v>
      </c>
      <c r="E33" s="93">
        <f>[3]Slutanvändning!$Q$1146</f>
        <v>0</v>
      </c>
      <c r="F33" s="93">
        <f>[3]Slutanvändning!$N$1147</f>
        <v>0</v>
      </c>
      <c r="G33" s="93">
        <f>[3]Slutanvändning!$N$1148</f>
        <v>0</v>
      </c>
      <c r="H33" s="140">
        <f>[3]Slutanvändning!$N$1149</f>
        <v>0</v>
      </c>
      <c r="I33" s="93">
        <f>[3]Slutanvändning!$N$1150</f>
        <v>0</v>
      </c>
      <c r="J33" s="93">
        <v>0</v>
      </c>
      <c r="K33" s="93">
        <f>[3]Slutanvändning!U1146</f>
        <v>0</v>
      </c>
      <c r="L33" s="93">
        <f>[3]Slutanvändning!V1146</f>
        <v>0</v>
      </c>
      <c r="M33" s="93"/>
      <c r="N33" s="93"/>
      <c r="O33" s="93"/>
      <c r="P33" s="93">
        <f t="shared" si="4"/>
        <v>8364</v>
      </c>
      <c r="Q33" s="33"/>
      <c r="R33" s="85" t="str">
        <f>K30</f>
        <v>Torv</v>
      </c>
      <c r="S33" s="61" t="str">
        <f>ROUND(K43/1000,0) &amp;" GWh"</f>
        <v>0 GWh</v>
      </c>
      <c r="T33" s="42">
        <f>K$44</f>
        <v>0</v>
      </c>
      <c r="U33" s="36"/>
    </row>
    <row r="34" spans="1:47" ht="15.75">
      <c r="A34" s="5" t="s">
        <v>34</v>
      </c>
      <c r="B34" s="93">
        <f>[3]Slutanvändning!$N$1160</f>
        <v>6600</v>
      </c>
      <c r="C34" s="93">
        <f>[3]Slutanvändning!$N$1161</f>
        <v>11874</v>
      </c>
      <c r="D34" s="104">
        <f>[3]Slutanvändning!$N$1154</f>
        <v>368</v>
      </c>
      <c r="E34" s="93">
        <f>[3]Slutanvändning!$Q$1155</f>
        <v>0</v>
      </c>
      <c r="F34" s="93">
        <f>[3]Slutanvändning!$N$1156</f>
        <v>0</v>
      </c>
      <c r="G34" s="93">
        <f>[3]Slutanvändning!$N$1157</f>
        <v>0</v>
      </c>
      <c r="H34" s="104">
        <f>[3]Slutanvändning!$N$1158</f>
        <v>0</v>
      </c>
      <c r="I34" s="93">
        <f>[3]Slutanvändning!$N$1159</f>
        <v>0</v>
      </c>
      <c r="J34" s="93">
        <v>0</v>
      </c>
      <c r="K34" s="93">
        <f>[3]Slutanvändning!U1155</f>
        <v>0</v>
      </c>
      <c r="L34" s="93">
        <f>[3]Slutanvändning!V1155</f>
        <v>0</v>
      </c>
      <c r="M34" s="93"/>
      <c r="N34" s="93"/>
      <c r="O34" s="93"/>
      <c r="P34" s="93">
        <f t="shared" si="4"/>
        <v>18842</v>
      </c>
      <c r="Q34" s="33"/>
      <c r="R34" s="86" t="str">
        <f>L30</f>
        <v>Avfall</v>
      </c>
      <c r="S34" s="61" t="str">
        <f>ROUND(L43/1000,0) &amp;" GWh"</f>
        <v>0 GWh</v>
      </c>
      <c r="T34" s="42">
        <f>L$44</f>
        <v>0</v>
      </c>
      <c r="U34" s="36"/>
      <c r="V34" s="8"/>
      <c r="W34" s="59"/>
    </row>
    <row r="35" spans="1:47" ht="15.75">
      <c r="A35" s="5" t="s">
        <v>35</v>
      </c>
      <c r="B35" s="93">
        <f>[3]Slutanvändning!$N$1169</f>
        <v>0</v>
      </c>
      <c r="C35" s="93">
        <f>[3]Slutanvändning!$N$1170</f>
        <v>102</v>
      </c>
      <c r="D35" s="104">
        <f>[3]Slutanvändning!$N$1163</f>
        <v>145764</v>
      </c>
      <c r="E35" s="93">
        <f>[3]Slutanvändning!$Q$1164</f>
        <v>0</v>
      </c>
      <c r="F35" s="93">
        <f>[3]Slutanvändning!$N$1165</f>
        <v>0</v>
      </c>
      <c r="G35" s="93">
        <f>[3]Slutanvändning!$N$1166</f>
        <v>20542</v>
      </c>
      <c r="H35" s="104">
        <f>[3]Slutanvändning!$N$1167</f>
        <v>0</v>
      </c>
      <c r="I35" s="93">
        <f>[3]Slutanvändning!$N$1168</f>
        <v>0</v>
      </c>
      <c r="J35" s="93">
        <v>0</v>
      </c>
      <c r="K35" s="93">
        <f>[3]Slutanvändning!U1164</f>
        <v>0</v>
      </c>
      <c r="L35" s="93">
        <f>[3]Slutanvändning!V1164</f>
        <v>0</v>
      </c>
      <c r="M35" s="93"/>
      <c r="N35" s="93"/>
      <c r="O35" s="93"/>
      <c r="P35" s="93">
        <f>SUM(B35:N35)</f>
        <v>166408</v>
      </c>
      <c r="Q35" s="33"/>
      <c r="R35" s="85" t="str">
        <f>M30</f>
        <v>RT-flis</v>
      </c>
      <c r="S35" s="61" t="str">
        <f>ROUND(M43/1000,0) &amp;" GWh"</f>
        <v>0 GWh</v>
      </c>
      <c r="T35" s="42">
        <f>M$44</f>
        <v>0</v>
      </c>
      <c r="U35" s="36"/>
    </row>
    <row r="36" spans="1:47" ht="15.75">
      <c r="A36" s="5" t="s">
        <v>36</v>
      </c>
      <c r="B36" s="93">
        <f>[3]Slutanvändning!$N$1178</f>
        <v>0</v>
      </c>
      <c r="C36" s="93">
        <f>[3]Slutanvändning!$N$1179</f>
        <v>30971</v>
      </c>
      <c r="D36" s="104">
        <f>[3]Slutanvändning!$N$1172</f>
        <v>938</v>
      </c>
      <c r="E36" s="93">
        <f>[3]Slutanvändning!$Q$1173</f>
        <v>0</v>
      </c>
      <c r="F36" s="93">
        <f>[3]Slutanvändning!$N$1174</f>
        <v>0</v>
      </c>
      <c r="G36" s="93">
        <f>[3]Slutanvändning!$N$1175</f>
        <v>0</v>
      </c>
      <c r="H36" s="104">
        <f>[3]Slutanvändning!$N$1176</f>
        <v>0</v>
      </c>
      <c r="I36" s="93">
        <f>[3]Slutanvändning!$N$1177</f>
        <v>0</v>
      </c>
      <c r="J36" s="93">
        <v>0</v>
      </c>
      <c r="K36" s="93">
        <f>[3]Slutanvändning!U1173</f>
        <v>0</v>
      </c>
      <c r="L36" s="93">
        <f>[3]Slutanvändning!V1173</f>
        <v>0</v>
      </c>
      <c r="M36" s="93"/>
      <c r="N36" s="93"/>
      <c r="O36" s="93"/>
      <c r="P36" s="93">
        <f t="shared" si="4"/>
        <v>31909</v>
      </c>
      <c r="Q36" s="33"/>
      <c r="R36" s="85" t="str">
        <f>N30</f>
        <v>Övrigt</v>
      </c>
      <c r="S36" s="61" t="str">
        <f>ROUND(N43/1000,0) &amp;" GWh"</f>
        <v>0 GWh</v>
      </c>
      <c r="T36" s="42">
        <f>N$44</f>
        <v>0</v>
      </c>
      <c r="U36" s="36"/>
    </row>
    <row r="37" spans="1:47" ht="15.75">
      <c r="A37" s="5" t="s">
        <v>37</v>
      </c>
      <c r="B37" s="93">
        <f>[3]Slutanvändning!$N$1187</f>
        <v>1300</v>
      </c>
      <c r="C37" s="93">
        <f>[3]Slutanvändning!$N$1188</f>
        <v>73006</v>
      </c>
      <c r="D37" s="104">
        <f>[3]Slutanvändning!$N$1181</f>
        <v>545</v>
      </c>
      <c r="E37" s="93">
        <f>[3]Slutanvändning!$Q$1182</f>
        <v>0</v>
      </c>
      <c r="F37" s="93">
        <f>[3]Slutanvändning!$N$1183</f>
        <v>0</v>
      </c>
      <c r="G37" s="93">
        <f>[3]Slutanvändning!$N$1184</f>
        <v>0</v>
      </c>
      <c r="H37" s="140">
        <f>[3]Slutanvändning!$N$1185</f>
        <v>30388.166666666668</v>
      </c>
      <c r="I37" s="93">
        <f>[3]Slutanvändning!$N$1186</f>
        <v>0</v>
      </c>
      <c r="J37" s="93">
        <v>0</v>
      </c>
      <c r="K37" s="93">
        <f>[3]Slutanvändning!U1182</f>
        <v>0</v>
      </c>
      <c r="L37" s="93">
        <f>[3]Slutanvändning!V1182</f>
        <v>0</v>
      </c>
      <c r="M37" s="93"/>
      <c r="N37" s="93"/>
      <c r="O37" s="93"/>
      <c r="P37" s="149">
        <f t="shared" si="4"/>
        <v>105239.16666666667</v>
      </c>
      <c r="Q37" s="33"/>
      <c r="R37" s="86" t="str">
        <f>O30</f>
        <v>Övrigt</v>
      </c>
      <c r="S37" s="61" t="str">
        <f>ROUND(O43/1000,0) &amp;" GWh"</f>
        <v>0 GWh</v>
      </c>
      <c r="T37" s="42">
        <f>O$44</f>
        <v>0</v>
      </c>
      <c r="U37" s="36"/>
    </row>
    <row r="38" spans="1:47" ht="15.75">
      <c r="A38" s="5" t="s">
        <v>38</v>
      </c>
      <c r="B38" s="93">
        <f>[3]Slutanvändning!$N$1196</f>
        <v>11800</v>
      </c>
      <c r="C38" s="93">
        <f>[3]Slutanvändning!$N$1197</f>
        <v>3297</v>
      </c>
      <c r="D38" s="104">
        <f>[3]Slutanvändning!$N$1190</f>
        <v>9</v>
      </c>
      <c r="E38" s="93">
        <f>[3]Slutanvändning!$Q$1191</f>
        <v>0</v>
      </c>
      <c r="F38" s="93">
        <f>[3]Slutanvändning!$N$1192</f>
        <v>0</v>
      </c>
      <c r="G38" s="93">
        <f>[3]Slutanvändning!$N$1193</f>
        <v>0</v>
      </c>
      <c r="H38" s="104">
        <f>[3]Slutanvändning!$N$1194</f>
        <v>0</v>
      </c>
      <c r="I38" s="93">
        <f>[3]Slutanvändning!$N$1195</f>
        <v>0</v>
      </c>
      <c r="J38" s="93">
        <v>0</v>
      </c>
      <c r="K38" s="93">
        <f>[3]Slutanvändning!U1191</f>
        <v>0</v>
      </c>
      <c r="L38" s="93">
        <f>[3]Slutanvändning!V1191</f>
        <v>0</v>
      </c>
      <c r="M38" s="93"/>
      <c r="N38" s="93"/>
      <c r="O38" s="93"/>
      <c r="P38" s="93">
        <f t="shared" si="4"/>
        <v>15106</v>
      </c>
      <c r="Q38" s="33"/>
      <c r="R38" s="44"/>
      <c r="S38" s="152" t="str">
        <f>ROUND(B43/1000,0) &amp;" GWh"</f>
        <v>0 GWh</v>
      </c>
      <c r="T38" s="40"/>
      <c r="U38" s="36"/>
    </row>
    <row r="39" spans="1:47" ht="15.75">
      <c r="A39" s="5" t="s">
        <v>39</v>
      </c>
      <c r="B39" s="93">
        <f>[3]Slutanvändning!$N$1205</f>
        <v>0</v>
      </c>
      <c r="C39" s="93">
        <f>[3]Slutanvändning!$N$1206</f>
        <v>13215</v>
      </c>
      <c r="D39" s="104">
        <f>[3]Slutanvändning!$N$1199</f>
        <v>0</v>
      </c>
      <c r="E39" s="93">
        <f>[3]Slutanvändning!$Q$1200</f>
        <v>0</v>
      </c>
      <c r="F39" s="93">
        <f>[3]Slutanvändning!$N$1201</f>
        <v>0</v>
      </c>
      <c r="G39" s="93">
        <f>[3]Slutanvändning!$N$1202</f>
        <v>0</v>
      </c>
      <c r="H39" s="104">
        <f>[3]Slutanvändning!$N$1203</f>
        <v>0</v>
      </c>
      <c r="I39" s="93">
        <f>[3]Slutanvändning!$N$1204</f>
        <v>0</v>
      </c>
      <c r="J39" s="93">
        <v>0</v>
      </c>
      <c r="K39" s="93">
        <f>[3]Slutanvändning!U1200</f>
        <v>0</v>
      </c>
      <c r="L39" s="93">
        <f>[3]Slutanvändning!V1200</f>
        <v>0</v>
      </c>
      <c r="M39" s="93"/>
      <c r="N39" s="93"/>
      <c r="O39" s="93"/>
      <c r="P39" s="93">
        <f>SUM(B39:N39)</f>
        <v>13215</v>
      </c>
      <c r="Q39" s="33"/>
      <c r="R39" s="41"/>
      <c r="S39" s="10"/>
      <c r="T39" s="64"/>
    </row>
    <row r="40" spans="1:47" ht="15.75">
      <c r="A40" s="5" t="s">
        <v>14</v>
      </c>
      <c r="B40" s="93">
        <f>SUM(B32:B39)</f>
        <v>21700</v>
      </c>
      <c r="C40" s="93">
        <f t="shared" ref="C40:O40" si="5">SUM(C32:C39)</f>
        <v>144278</v>
      </c>
      <c r="D40" s="149">
        <f t="shared" si="5"/>
        <v>152872</v>
      </c>
      <c r="E40" s="93">
        <f t="shared" si="5"/>
        <v>0</v>
      </c>
      <c r="F40" s="93">
        <f>SUM(F32:F39)</f>
        <v>0</v>
      </c>
      <c r="G40" s="93">
        <f t="shared" si="5"/>
        <v>21685</v>
      </c>
      <c r="H40" s="149">
        <f t="shared" si="5"/>
        <v>30388.166666666668</v>
      </c>
      <c r="I40" s="93">
        <f t="shared" si="5"/>
        <v>0</v>
      </c>
      <c r="J40" s="93">
        <f t="shared" si="5"/>
        <v>0</v>
      </c>
      <c r="K40" s="93">
        <f t="shared" si="5"/>
        <v>0</v>
      </c>
      <c r="L40" s="93">
        <f t="shared" si="5"/>
        <v>0</v>
      </c>
      <c r="M40" s="93">
        <f t="shared" si="5"/>
        <v>0</v>
      </c>
      <c r="N40" s="93">
        <f t="shared" si="5"/>
        <v>0</v>
      </c>
      <c r="O40" s="93">
        <f t="shared" si="5"/>
        <v>0</v>
      </c>
      <c r="P40" s="149">
        <f>SUM(B40:N40)</f>
        <v>370923.16666666669</v>
      </c>
      <c r="Q40" s="33"/>
      <c r="R40" s="41"/>
      <c r="S40" s="10" t="s">
        <v>25</v>
      </c>
      <c r="T40" s="64" t="s">
        <v>26</v>
      </c>
    </row>
    <row r="41" spans="1:47">
      <c r="B41" s="60"/>
      <c r="C41" s="60"/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6"/>
      <c r="R41" s="41" t="s">
        <v>40</v>
      </c>
      <c r="S41" s="65" t="str">
        <f>ROUND((B46+C46)/1000,0) &amp;" GWh"</f>
        <v>15 GWh</v>
      </c>
      <c r="T41" s="117"/>
    </row>
    <row r="42" spans="1:47">
      <c r="A42" s="46" t="s">
        <v>43</v>
      </c>
      <c r="B42" s="94">
        <f>B39+B38+B37</f>
        <v>13100</v>
      </c>
      <c r="C42" s="94">
        <f>C39+C38+C37</f>
        <v>89518</v>
      </c>
      <c r="D42" s="94">
        <f>D39+D38+D37</f>
        <v>554</v>
      </c>
      <c r="E42" s="94">
        <f t="shared" ref="E42:P42" si="6">E39+E38+E37</f>
        <v>0</v>
      </c>
      <c r="F42" s="95">
        <f t="shared" si="6"/>
        <v>0</v>
      </c>
      <c r="G42" s="94">
        <f t="shared" si="6"/>
        <v>0</v>
      </c>
      <c r="H42" s="94">
        <f t="shared" si="6"/>
        <v>30388.166666666668</v>
      </c>
      <c r="I42" s="95">
        <f t="shared" si="6"/>
        <v>0</v>
      </c>
      <c r="J42" s="94">
        <f t="shared" si="6"/>
        <v>0</v>
      </c>
      <c r="K42" s="94">
        <f t="shared" si="6"/>
        <v>0</v>
      </c>
      <c r="L42" s="94">
        <f t="shared" si="6"/>
        <v>0</v>
      </c>
      <c r="M42" s="94">
        <f t="shared" si="6"/>
        <v>0</v>
      </c>
      <c r="N42" s="94">
        <f t="shared" si="6"/>
        <v>0</v>
      </c>
      <c r="O42" s="94">
        <f t="shared" si="6"/>
        <v>0</v>
      </c>
      <c r="P42" s="94">
        <f t="shared" si="6"/>
        <v>133560.16666666669</v>
      </c>
      <c r="Q42" s="34"/>
      <c r="R42" s="41" t="s">
        <v>41</v>
      </c>
      <c r="S42" s="11" t="str">
        <f>ROUND(P42/1000,0) &amp;" GWh"</f>
        <v>134 GWh</v>
      </c>
      <c r="T42" s="42">
        <f>P42/P40</f>
        <v>0.36007502002885594</v>
      </c>
    </row>
    <row r="43" spans="1:47">
      <c r="A43" s="47" t="s">
        <v>45</v>
      </c>
      <c r="B43" s="113"/>
      <c r="C43" s="114">
        <f>C40+C24-C7+C46</f>
        <v>155820.24</v>
      </c>
      <c r="D43" s="114">
        <f t="shared" ref="D43:O43" si="7">D11+D24+D40</f>
        <v>152872</v>
      </c>
      <c r="E43" s="114">
        <f t="shared" si="7"/>
        <v>0</v>
      </c>
      <c r="F43" s="114">
        <f t="shared" si="7"/>
        <v>831</v>
      </c>
      <c r="G43" s="114">
        <f t="shared" si="7"/>
        <v>21685</v>
      </c>
      <c r="H43" s="114">
        <f t="shared" si="7"/>
        <v>57974.166666666672</v>
      </c>
      <c r="I43" s="114">
        <f t="shared" si="7"/>
        <v>0</v>
      </c>
      <c r="J43" s="114">
        <f t="shared" si="7"/>
        <v>0</v>
      </c>
      <c r="K43" s="114">
        <f t="shared" si="7"/>
        <v>0</v>
      </c>
      <c r="L43" s="114">
        <f t="shared" si="7"/>
        <v>0</v>
      </c>
      <c r="M43" s="114">
        <f t="shared" si="7"/>
        <v>0</v>
      </c>
      <c r="N43" s="114">
        <f t="shared" si="7"/>
        <v>0</v>
      </c>
      <c r="O43" s="114">
        <f t="shared" si="7"/>
        <v>0</v>
      </c>
      <c r="P43" s="115">
        <f>SUM(C43:O43)</f>
        <v>389182.40666666668</v>
      </c>
      <c r="Q43" s="34"/>
      <c r="R43" s="41" t="s">
        <v>42</v>
      </c>
      <c r="S43" s="11" t="str">
        <f>ROUND(P36/1000,0) &amp;" GWh"</f>
        <v>32 GWh</v>
      </c>
      <c r="T43" s="63">
        <f>P36/P40</f>
        <v>8.6025902039910326E-2</v>
      </c>
    </row>
    <row r="44" spans="1:47">
      <c r="A44" s="47" t="s">
        <v>46</v>
      </c>
      <c r="B44" s="96"/>
      <c r="C44" s="103">
        <f>C43/$P$43</f>
        <v>0.40037842752090141</v>
      </c>
      <c r="D44" s="103">
        <f t="shared" ref="D44:P44" si="8">D43/$P$43</f>
        <v>0.39280295661189618</v>
      </c>
      <c r="E44" s="103">
        <f t="shared" si="8"/>
        <v>0</v>
      </c>
      <c r="F44" s="103">
        <f t="shared" si="8"/>
        <v>2.1352455449296518E-3</v>
      </c>
      <c r="G44" s="103">
        <f t="shared" si="8"/>
        <v>5.5719373816846565E-2</v>
      </c>
      <c r="H44" s="103">
        <f t="shared" si="8"/>
        <v>0.14896399650542613</v>
      </c>
      <c r="I44" s="103">
        <f t="shared" si="8"/>
        <v>0</v>
      </c>
      <c r="J44" s="103">
        <f t="shared" si="8"/>
        <v>0</v>
      </c>
      <c r="K44" s="103">
        <f t="shared" si="8"/>
        <v>0</v>
      </c>
      <c r="L44" s="103">
        <f t="shared" si="8"/>
        <v>0</v>
      </c>
      <c r="M44" s="103">
        <f t="shared" si="8"/>
        <v>0</v>
      </c>
      <c r="N44" s="103">
        <f t="shared" si="8"/>
        <v>0</v>
      </c>
      <c r="O44" s="103">
        <f t="shared" si="8"/>
        <v>0</v>
      </c>
      <c r="P44" s="103">
        <f t="shared" si="8"/>
        <v>1</v>
      </c>
      <c r="Q44" s="34"/>
      <c r="R44" s="41" t="s">
        <v>44</v>
      </c>
      <c r="S44" s="11" t="str">
        <f>ROUND(P34/1000,0) &amp;" GWh"</f>
        <v>19 GWh</v>
      </c>
      <c r="T44" s="42">
        <f>P34/P40</f>
        <v>5.0797582068883088E-2</v>
      </c>
      <c r="U44" s="36"/>
    </row>
    <row r="45" spans="1:47">
      <c r="A45" s="48"/>
      <c r="B45" s="104"/>
      <c r="C45" s="56"/>
      <c r="D45" s="56"/>
      <c r="E45" s="56"/>
      <c r="F45" s="67"/>
      <c r="G45" s="56"/>
      <c r="H45" s="56"/>
      <c r="I45" s="67"/>
      <c r="J45" s="56"/>
      <c r="K45" s="56"/>
      <c r="L45" s="56"/>
      <c r="M45" s="56"/>
      <c r="N45" s="67"/>
      <c r="O45" s="67"/>
      <c r="P45" s="67"/>
      <c r="Q45" s="34"/>
      <c r="R45" s="41" t="s">
        <v>31</v>
      </c>
      <c r="S45" s="11" t="str">
        <f>ROUND(P32/1000,0) &amp;" GWh"</f>
        <v>12 GWh</v>
      </c>
      <c r="T45" s="42">
        <f>P32/P40</f>
        <v>3.1920357270755532E-2</v>
      </c>
      <c r="U45" s="36"/>
    </row>
    <row r="46" spans="1:47">
      <c r="A46" s="48" t="s">
        <v>49</v>
      </c>
      <c r="B46" s="68">
        <f>B24-B40</f>
        <v>3641</v>
      </c>
      <c r="C46" s="68">
        <f>(C40+C24)*0.08</f>
        <v>11542.24</v>
      </c>
      <c r="D46" s="56"/>
      <c r="E46" s="56"/>
      <c r="F46" s="67"/>
      <c r="G46" s="56"/>
      <c r="H46" s="56"/>
      <c r="I46" s="67"/>
      <c r="J46" s="56"/>
      <c r="K46" s="56"/>
      <c r="L46" s="56"/>
      <c r="M46" s="56"/>
      <c r="N46" s="67"/>
      <c r="O46" s="67"/>
      <c r="P46" s="52"/>
      <c r="Q46" s="34"/>
      <c r="R46" s="41" t="s">
        <v>47</v>
      </c>
      <c r="S46" s="11" t="str">
        <f>ROUND(P33/1000,0) &amp;" GWh"</f>
        <v>8 GWh</v>
      </c>
      <c r="T46" s="63">
        <f>P33/P40</f>
        <v>2.2549144274712777E-2</v>
      </c>
      <c r="U46" s="36"/>
    </row>
    <row r="47" spans="1:47">
      <c r="A47" s="48" t="s">
        <v>51</v>
      </c>
      <c r="B47" s="97">
        <f>B46/B24</f>
        <v>0.14368020204411822</v>
      </c>
      <c r="C47" s="97">
        <f>C46/(C40+C24)</f>
        <v>0.08</v>
      </c>
      <c r="D47" s="56"/>
      <c r="E47" s="56"/>
      <c r="F47" s="67"/>
      <c r="G47" s="56"/>
      <c r="H47" s="56"/>
      <c r="I47" s="67"/>
      <c r="J47" s="56"/>
      <c r="K47" s="56"/>
      <c r="L47" s="56"/>
      <c r="M47" s="56"/>
      <c r="N47" s="67"/>
      <c r="O47" s="67"/>
      <c r="P47" s="67"/>
      <c r="Q47" s="34"/>
      <c r="R47" s="41" t="s">
        <v>48</v>
      </c>
      <c r="S47" s="11" t="str">
        <f>ROUND(P35/1000,0) &amp;" GWh"</f>
        <v>166 GWh</v>
      </c>
      <c r="T47" s="63">
        <f>P35/P40</f>
        <v>0.44863199431688233</v>
      </c>
    </row>
    <row r="48" spans="1:47" ht="15.75" thickBot="1">
      <c r="A48" s="13"/>
      <c r="B48" s="98"/>
      <c r="C48" s="99"/>
      <c r="D48" s="100"/>
      <c r="E48" s="100"/>
      <c r="F48" s="101"/>
      <c r="G48" s="100"/>
      <c r="H48" s="100"/>
      <c r="I48" s="101"/>
      <c r="J48" s="100"/>
      <c r="K48" s="100"/>
      <c r="L48" s="100"/>
      <c r="M48" s="99"/>
      <c r="N48" s="102"/>
      <c r="O48" s="102"/>
      <c r="P48" s="102"/>
      <c r="Q48" s="87"/>
      <c r="R48" s="69" t="s">
        <v>50</v>
      </c>
      <c r="S48" s="11" t="str">
        <f>ROUND(P40/1000,0) &amp;" GWh"</f>
        <v>371 GWh</v>
      </c>
      <c r="T48" s="70">
        <f>SUM(T42:T47)</f>
        <v>1</v>
      </c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3"/>
      <c r="AH48" s="13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</row>
    <row r="49" spans="1:47">
      <c r="A49" s="16"/>
      <c r="B49" s="98"/>
      <c r="C49" s="99"/>
      <c r="D49" s="100"/>
      <c r="E49" s="100"/>
      <c r="F49" s="101"/>
      <c r="G49" s="100"/>
      <c r="H49" s="100"/>
      <c r="I49" s="101"/>
      <c r="J49" s="100"/>
      <c r="K49" s="100"/>
      <c r="L49" s="100"/>
      <c r="M49" s="99"/>
      <c r="N49" s="102"/>
      <c r="O49" s="102"/>
      <c r="P49" s="102"/>
      <c r="Q49" s="16"/>
      <c r="R49" s="13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3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</row>
    <row r="50" spans="1:47">
      <c r="A50" s="16"/>
      <c r="B50" s="98"/>
      <c r="C50" s="116"/>
      <c r="D50" s="100"/>
      <c r="E50" s="100"/>
      <c r="F50" s="101"/>
      <c r="G50" s="100"/>
      <c r="H50" s="100"/>
      <c r="I50" s="101"/>
      <c r="J50" s="100"/>
      <c r="K50" s="100"/>
      <c r="L50" s="100"/>
      <c r="M50" s="99"/>
      <c r="N50" s="102"/>
      <c r="O50" s="102"/>
      <c r="P50" s="102"/>
      <c r="Q50" s="16"/>
      <c r="R50" s="13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3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</row>
    <row r="51" spans="1:47">
      <c r="A51" s="16"/>
      <c r="B51" s="14"/>
      <c r="C51" s="16"/>
      <c r="D51" s="15"/>
      <c r="E51" s="15"/>
      <c r="F51" s="24"/>
      <c r="G51" s="15"/>
      <c r="H51" s="15"/>
      <c r="I51" s="24"/>
      <c r="J51" s="15"/>
      <c r="K51" s="15"/>
      <c r="L51" s="15"/>
      <c r="M51" s="16"/>
      <c r="N51" s="17"/>
      <c r="O51" s="17"/>
      <c r="P51" s="17"/>
      <c r="Q51" s="16"/>
      <c r="R51" s="13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3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</row>
    <row r="52" spans="1:47">
      <c r="A52" s="16"/>
      <c r="B52" s="14"/>
      <c r="C52" s="16"/>
      <c r="D52" s="15"/>
      <c r="E52" s="15"/>
      <c r="F52" s="24"/>
      <c r="G52" s="15"/>
      <c r="H52" s="15"/>
      <c r="I52" s="24"/>
      <c r="J52" s="15"/>
      <c r="K52" s="15"/>
      <c r="L52" s="15"/>
      <c r="M52" s="16"/>
      <c r="N52" s="17"/>
      <c r="O52" s="17"/>
      <c r="P52" s="17"/>
      <c r="Q52" s="16"/>
      <c r="R52" s="13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3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</row>
    <row r="53" spans="1:47">
      <c r="A53" s="16"/>
      <c r="B53" s="14"/>
      <c r="C53" s="16"/>
      <c r="D53" s="15"/>
      <c r="E53" s="15"/>
      <c r="F53" s="24"/>
      <c r="G53" s="15"/>
      <c r="H53" s="15"/>
      <c r="I53" s="24"/>
      <c r="J53" s="15"/>
      <c r="K53" s="15"/>
      <c r="L53" s="15"/>
      <c r="M53" s="16"/>
      <c r="N53" s="17"/>
      <c r="O53" s="17"/>
      <c r="P53" s="17"/>
      <c r="Q53" s="16"/>
      <c r="R53" s="13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3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</row>
    <row r="54" spans="1:47">
      <c r="A54" s="16"/>
      <c r="B54" s="14"/>
      <c r="C54" s="16"/>
      <c r="D54" s="15"/>
      <c r="E54" s="15"/>
      <c r="F54" s="24"/>
      <c r="G54" s="15"/>
      <c r="H54" s="15"/>
      <c r="I54" s="24"/>
      <c r="J54" s="15"/>
      <c r="K54" s="15"/>
      <c r="L54" s="15"/>
      <c r="M54" s="16"/>
      <c r="N54" s="17"/>
      <c r="O54" s="17"/>
      <c r="P54" s="17"/>
      <c r="Q54" s="16"/>
      <c r="R54" s="13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3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</row>
    <row r="55" spans="1:47" ht="15.75">
      <c r="A55" s="16"/>
      <c r="B55" s="14"/>
      <c r="C55" s="16"/>
      <c r="D55" s="15"/>
      <c r="E55" s="15"/>
      <c r="F55" s="24"/>
      <c r="G55" s="15"/>
      <c r="H55" s="15"/>
      <c r="I55" s="24"/>
      <c r="J55" s="15"/>
      <c r="K55" s="15"/>
      <c r="L55" s="15"/>
      <c r="M55" s="16"/>
      <c r="N55" s="17"/>
      <c r="O55" s="17"/>
      <c r="P55" s="17"/>
      <c r="Q55" s="16"/>
      <c r="R55" s="10"/>
      <c r="S55" s="45"/>
      <c r="T55" s="50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3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</row>
    <row r="56" spans="1:47" ht="15.75">
      <c r="A56" s="16"/>
      <c r="B56" s="14"/>
      <c r="C56" s="16"/>
      <c r="D56" s="15"/>
      <c r="E56" s="15"/>
      <c r="F56" s="24"/>
      <c r="G56" s="15"/>
      <c r="H56" s="15"/>
      <c r="I56" s="24"/>
      <c r="J56" s="15"/>
      <c r="K56" s="15"/>
      <c r="L56" s="15"/>
      <c r="M56" s="16"/>
      <c r="N56" s="17"/>
      <c r="O56" s="17"/>
      <c r="P56" s="17"/>
      <c r="Q56" s="16"/>
      <c r="R56" s="10"/>
      <c r="S56" s="45"/>
      <c r="T56" s="50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3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</row>
    <row r="57" spans="1:47" ht="15.75">
      <c r="A57" s="16"/>
      <c r="B57" s="14"/>
      <c r="C57" s="16"/>
      <c r="D57" s="15"/>
      <c r="E57" s="15"/>
      <c r="F57" s="24"/>
      <c r="G57" s="15"/>
      <c r="H57" s="15"/>
      <c r="I57" s="24"/>
      <c r="J57" s="15"/>
      <c r="K57" s="15"/>
      <c r="L57" s="15"/>
      <c r="M57" s="16"/>
      <c r="N57" s="17"/>
      <c r="O57" s="17"/>
      <c r="P57" s="17"/>
      <c r="Q57" s="16"/>
      <c r="R57" s="10"/>
      <c r="S57" s="45"/>
      <c r="T57" s="50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3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</row>
    <row r="58" spans="1:47" ht="15.75">
      <c r="A58" s="10"/>
      <c r="B58" s="72"/>
      <c r="C58" s="19"/>
      <c r="D58" s="73"/>
      <c r="E58" s="73"/>
      <c r="F58" s="74"/>
      <c r="G58" s="73"/>
      <c r="H58" s="73"/>
      <c r="I58" s="74"/>
      <c r="J58" s="73"/>
      <c r="K58" s="73"/>
      <c r="L58" s="73"/>
      <c r="M58" s="45"/>
      <c r="N58" s="84"/>
      <c r="O58" s="84"/>
      <c r="P58" s="75"/>
      <c r="Q58" s="10"/>
      <c r="R58" s="10"/>
      <c r="S58" s="45"/>
      <c r="T58" s="50"/>
    </row>
    <row r="59" spans="1:47" ht="15.75">
      <c r="A59" s="10"/>
      <c r="B59" s="72"/>
      <c r="C59" s="19"/>
      <c r="D59" s="73"/>
      <c r="E59" s="73"/>
      <c r="F59" s="74"/>
      <c r="G59" s="73"/>
      <c r="H59" s="73"/>
      <c r="I59" s="74"/>
      <c r="J59" s="73"/>
      <c r="K59" s="73"/>
      <c r="L59" s="73"/>
      <c r="M59" s="45"/>
      <c r="N59" s="84"/>
      <c r="O59" s="84"/>
      <c r="P59" s="75"/>
      <c r="Q59" s="10"/>
      <c r="R59" s="10"/>
      <c r="S59" s="20"/>
      <c r="T59" s="21"/>
    </row>
    <row r="60" spans="1:47" ht="15.75">
      <c r="A60" s="10"/>
      <c r="B60" s="72"/>
      <c r="C60" s="19"/>
      <c r="D60" s="73"/>
      <c r="E60" s="73"/>
      <c r="F60" s="74"/>
      <c r="G60" s="73"/>
      <c r="H60" s="73"/>
      <c r="I60" s="74"/>
      <c r="J60" s="73"/>
      <c r="K60" s="73"/>
      <c r="L60" s="73"/>
      <c r="M60" s="45"/>
      <c r="N60" s="84"/>
      <c r="O60" s="84"/>
      <c r="P60" s="75"/>
      <c r="Q60" s="10"/>
      <c r="R60" s="10"/>
      <c r="S60" s="10"/>
      <c r="T60" s="45"/>
    </row>
    <row r="61" spans="1:47" ht="15.75">
      <c r="A61" s="9"/>
      <c r="B61" s="72"/>
      <c r="C61" s="19"/>
      <c r="D61" s="73"/>
      <c r="E61" s="73"/>
      <c r="F61" s="74"/>
      <c r="G61" s="73"/>
      <c r="H61" s="73"/>
      <c r="I61" s="74"/>
      <c r="J61" s="73"/>
      <c r="K61" s="73"/>
      <c r="L61" s="73"/>
      <c r="M61" s="45"/>
      <c r="N61" s="84"/>
      <c r="O61" s="84"/>
      <c r="P61" s="75"/>
      <c r="Q61" s="10"/>
      <c r="R61" s="10"/>
      <c r="S61" s="77"/>
      <c r="T61" s="78"/>
    </row>
    <row r="62" spans="1:47" ht="15.75">
      <c r="A62" s="10"/>
      <c r="B62" s="72"/>
      <c r="C62" s="19"/>
      <c r="D62" s="72"/>
      <c r="E62" s="72"/>
      <c r="F62" s="76"/>
      <c r="G62" s="72"/>
      <c r="H62" s="72"/>
      <c r="I62" s="76"/>
      <c r="J62" s="72"/>
      <c r="K62" s="72"/>
      <c r="L62" s="72"/>
      <c r="M62" s="45"/>
      <c r="N62" s="84"/>
      <c r="O62" s="84"/>
      <c r="P62" s="75"/>
      <c r="Q62" s="10"/>
      <c r="R62" s="10"/>
      <c r="S62" s="45"/>
      <c r="T62" s="50"/>
    </row>
    <row r="63" spans="1:47" ht="15.75">
      <c r="A63" s="10"/>
      <c r="B63" s="72"/>
      <c r="C63" s="10"/>
      <c r="D63" s="72"/>
      <c r="E63" s="72"/>
      <c r="F63" s="76"/>
      <c r="G63" s="72"/>
      <c r="H63" s="72"/>
      <c r="I63" s="76"/>
      <c r="J63" s="72"/>
      <c r="K63" s="72"/>
      <c r="L63" s="72"/>
      <c r="M63" s="10"/>
      <c r="N63" s="75"/>
      <c r="O63" s="75"/>
      <c r="P63" s="75"/>
      <c r="Q63" s="10"/>
      <c r="R63" s="10"/>
      <c r="S63" s="45"/>
      <c r="T63" s="50"/>
    </row>
    <row r="64" spans="1:47" ht="15.75">
      <c r="A64" s="10"/>
      <c r="B64" s="72"/>
      <c r="C64" s="10"/>
      <c r="D64" s="72"/>
      <c r="E64" s="72"/>
      <c r="F64" s="76"/>
      <c r="G64" s="72"/>
      <c r="H64" s="72"/>
      <c r="I64" s="76"/>
      <c r="J64" s="72"/>
      <c r="K64" s="72"/>
      <c r="L64" s="72"/>
      <c r="M64" s="10"/>
      <c r="N64" s="75"/>
      <c r="O64" s="75"/>
      <c r="P64" s="75"/>
      <c r="Q64" s="10"/>
      <c r="R64" s="10"/>
      <c r="S64" s="45"/>
      <c r="T64" s="50"/>
    </row>
    <row r="65" spans="1:20" ht="15.75">
      <c r="A65" s="10"/>
      <c r="B65" s="56"/>
      <c r="C65" s="10"/>
      <c r="D65" s="56"/>
      <c r="E65" s="56"/>
      <c r="F65" s="67"/>
      <c r="G65" s="56"/>
      <c r="H65" s="56"/>
      <c r="I65" s="67"/>
      <c r="J65" s="56"/>
      <c r="K65" s="72"/>
      <c r="L65" s="72"/>
      <c r="M65" s="10"/>
      <c r="N65" s="75"/>
      <c r="O65" s="75"/>
      <c r="P65" s="75"/>
      <c r="Q65" s="10"/>
      <c r="R65" s="10"/>
      <c r="S65" s="45"/>
      <c r="T65" s="50"/>
    </row>
    <row r="66" spans="1:20" ht="15.75">
      <c r="A66" s="10"/>
      <c r="B66" s="56"/>
      <c r="C66" s="10"/>
      <c r="D66" s="56"/>
      <c r="E66" s="56"/>
      <c r="F66" s="67"/>
      <c r="G66" s="56"/>
      <c r="H66" s="56"/>
      <c r="I66" s="67"/>
      <c r="J66" s="56"/>
      <c r="K66" s="72"/>
      <c r="L66" s="72"/>
      <c r="M66" s="10"/>
      <c r="N66" s="75"/>
      <c r="O66" s="75"/>
      <c r="P66" s="75"/>
      <c r="Q66" s="10"/>
      <c r="R66" s="10"/>
      <c r="S66" s="45"/>
      <c r="T66" s="50"/>
    </row>
    <row r="67" spans="1:20" ht="15.75">
      <c r="A67" s="10"/>
      <c r="B67" s="56"/>
      <c r="C67" s="10"/>
      <c r="D67" s="56"/>
      <c r="E67" s="56"/>
      <c r="F67" s="67"/>
      <c r="G67" s="56"/>
      <c r="H67" s="56"/>
      <c r="I67" s="67"/>
      <c r="J67" s="56"/>
      <c r="K67" s="72"/>
      <c r="L67" s="72"/>
      <c r="M67" s="10"/>
      <c r="N67" s="75"/>
      <c r="O67" s="75"/>
      <c r="P67" s="75"/>
      <c r="Q67" s="10"/>
      <c r="R67" s="10"/>
      <c r="S67" s="45"/>
      <c r="T67" s="50"/>
    </row>
    <row r="68" spans="1:20" ht="15.75">
      <c r="A68" s="10"/>
      <c r="B68" s="56"/>
      <c r="C68" s="10"/>
      <c r="D68" s="56"/>
      <c r="E68" s="56"/>
      <c r="F68" s="67"/>
      <c r="G68" s="56"/>
      <c r="H68" s="56"/>
      <c r="I68" s="67"/>
      <c r="J68" s="56"/>
      <c r="K68" s="72"/>
      <c r="L68" s="72"/>
      <c r="M68" s="10"/>
      <c r="N68" s="75"/>
      <c r="O68" s="75"/>
      <c r="P68" s="75"/>
      <c r="Q68" s="10"/>
      <c r="R68" s="51"/>
      <c r="S68" s="20"/>
      <c r="T68" s="23"/>
    </row>
    <row r="69" spans="1:20">
      <c r="A69" s="10"/>
      <c r="B69" s="56"/>
      <c r="C69" s="10"/>
      <c r="D69" s="56"/>
      <c r="E69" s="56"/>
      <c r="F69" s="67"/>
      <c r="G69" s="56"/>
      <c r="H69" s="56"/>
      <c r="I69" s="67"/>
      <c r="J69" s="56"/>
      <c r="K69" s="72"/>
      <c r="L69" s="72"/>
      <c r="M69" s="10"/>
      <c r="N69" s="75"/>
      <c r="O69" s="75"/>
      <c r="P69" s="75"/>
      <c r="Q69" s="10"/>
    </row>
    <row r="70" spans="1:20">
      <c r="A70" s="10"/>
      <c r="B70" s="56"/>
      <c r="C70" s="10"/>
      <c r="D70" s="56"/>
      <c r="E70" s="56"/>
      <c r="F70" s="67"/>
      <c r="G70" s="56"/>
      <c r="H70" s="56"/>
      <c r="I70" s="67"/>
      <c r="J70" s="56"/>
      <c r="K70" s="72"/>
      <c r="L70" s="72"/>
      <c r="M70" s="10"/>
      <c r="N70" s="75"/>
      <c r="O70" s="75"/>
      <c r="P70" s="75"/>
      <c r="Q70" s="10"/>
    </row>
    <row r="71" spans="1:20" ht="15.75">
      <c r="A71" s="10"/>
      <c r="B71" s="22"/>
      <c r="C71" s="10"/>
      <c r="D71" s="22"/>
      <c r="E71" s="22"/>
      <c r="F71" s="25"/>
      <c r="G71" s="22"/>
      <c r="H71" s="22"/>
      <c r="I71" s="25"/>
      <c r="J71" s="22"/>
      <c r="K71" s="72"/>
      <c r="L71" s="72"/>
      <c r="M71" s="10"/>
      <c r="N71" s="75"/>
      <c r="O71" s="75"/>
      <c r="P71" s="75"/>
      <c r="Q71" s="10"/>
    </row>
  </sheetData>
  <pageMargins left="0.7" right="0.7" top="0.75" bottom="0.75" header="0.3" footer="0.3"/>
  <legacy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U71"/>
  <sheetViews>
    <sheetView topLeftCell="G13" zoomScale="70" zoomScaleNormal="70" workbookViewId="0">
      <selection activeCell="T49" sqref="T49"/>
    </sheetView>
  </sheetViews>
  <sheetFormatPr defaultColWidth="8.625" defaultRowHeight="15"/>
  <cols>
    <col min="1" max="1" width="49.5" style="12" customWidth="1"/>
    <col min="2" max="2" width="17.625" style="52" customWidth="1"/>
    <col min="3" max="3" width="17.625" style="12" customWidth="1"/>
    <col min="4" max="12" width="17.625" style="52" customWidth="1"/>
    <col min="13" max="20" width="17.625" style="12" customWidth="1"/>
    <col min="21" max="16384" width="8.625" style="12"/>
  </cols>
  <sheetData>
    <row r="1" spans="1:34" ht="18.75">
      <c r="A1" s="3" t="s">
        <v>0</v>
      </c>
      <c r="Q1" s="4"/>
      <c r="R1" s="4"/>
      <c r="S1" s="4"/>
      <c r="T1" s="4"/>
    </row>
    <row r="2" spans="1:34" ht="15.75">
      <c r="A2" s="79" t="s">
        <v>84</v>
      </c>
      <c r="Q2" s="5"/>
      <c r="AG2" s="53"/>
      <c r="AH2" s="5"/>
    </row>
    <row r="3" spans="1:34" ht="30">
      <c r="A3" s="6">
        <v>2017</v>
      </c>
      <c r="C3" s="54" t="s">
        <v>1</v>
      </c>
      <c r="D3" s="54" t="s">
        <v>32</v>
      </c>
      <c r="E3" s="54" t="s">
        <v>2</v>
      </c>
      <c r="F3" s="55" t="s">
        <v>3</v>
      </c>
      <c r="G3" s="54" t="s">
        <v>17</v>
      </c>
      <c r="H3" s="54" t="s">
        <v>52</v>
      </c>
      <c r="I3" s="55" t="s">
        <v>5</v>
      </c>
      <c r="J3" s="54" t="s">
        <v>4</v>
      </c>
      <c r="K3" s="54" t="s">
        <v>6</v>
      </c>
      <c r="L3" s="54" t="s">
        <v>7</v>
      </c>
      <c r="M3" s="54" t="s">
        <v>68</v>
      </c>
      <c r="N3" s="54" t="s">
        <v>68</v>
      </c>
      <c r="O3" s="55" t="s">
        <v>68</v>
      </c>
      <c r="P3" s="57" t="s">
        <v>9</v>
      </c>
      <c r="Q3" s="53"/>
      <c r="AG3" s="53"/>
      <c r="AH3" s="53"/>
    </row>
    <row r="4" spans="1:34" s="29" customFormat="1" ht="11.25">
      <c r="A4" s="81" t="s">
        <v>60</v>
      </c>
      <c r="C4" s="80" t="s">
        <v>58</v>
      </c>
      <c r="D4" s="80" t="s">
        <v>59</v>
      </c>
      <c r="E4" s="27"/>
      <c r="F4" s="80" t="s">
        <v>61</v>
      </c>
      <c r="G4" s="27"/>
      <c r="H4" s="27"/>
      <c r="I4" s="80" t="s">
        <v>62</v>
      </c>
      <c r="J4" s="27"/>
      <c r="K4" s="27"/>
      <c r="L4" s="27"/>
      <c r="M4" s="27"/>
      <c r="N4" s="28"/>
      <c r="O4" s="28"/>
      <c r="P4" s="82" t="s">
        <v>66</v>
      </c>
      <c r="Q4" s="30"/>
      <c r="AG4" s="30"/>
      <c r="AH4" s="30"/>
    </row>
    <row r="5" spans="1:34" ht="15.75">
      <c r="A5" s="5" t="s">
        <v>53</v>
      </c>
      <c r="B5" s="60"/>
      <c r="C5" s="106">
        <f>[3]Solceller!$C$22</f>
        <v>389.5</v>
      </c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3">
        <f>SUM(D5:O5)</f>
        <v>0</v>
      </c>
      <c r="Q5" s="53"/>
      <c r="AG5" s="53"/>
      <c r="AH5" s="53"/>
    </row>
    <row r="6" spans="1:34" ht="15.75">
      <c r="A6" s="5" t="s">
        <v>73</v>
      </c>
      <c r="B6" s="60"/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>
        <f t="shared" ref="P6:P11" si="0">SUM(D6:O6)</f>
        <v>0</v>
      </c>
      <c r="Q6" s="53"/>
      <c r="AG6" s="53"/>
      <c r="AH6" s="53"/>
    </row>
    <row r="7" spans="1:34" ht="15.75">
      <c r="A7" s="5" t="s">
        <v>10</v>
      </c>
      <c r="B7" s="60"/>
      <c r="C7" s="104">
        <f>[3]Elproduktion!$N$762</f>
        <v>0</v>
      </c>
      <c r="D7" s="93">
        <f>[3]Elproduktion!$N$763</f>
        <v>0</v>
      </c>
      <c r="E7" s="93">
        <f>[3]Elproduktion!$Q$764</f>
        <v>0</v>
      </c>
      <c r="F7" s="93">
        <f>[3]Elproduktion!$N$765</f>
        <v>0</v>
      </c>
      <c r="G7" s="93">
        <f>[3]Elproduktion!$R$766</f>
        <v>0</v>
      </c>
      <c r="H7" s="93">
        <f>[3]Elproduktion!$S$767</f>
        <v>0</v>
      </c>
      <c r="I7" s="93">
        <f>[3]Elproduktion!$N$768</f>
        <v>0</v>
      </c>
      <c r="J7" s="93">
        <f>[3]Elproduktion!$T$766</f>
        <v>0</v>
      </c>
      <c r="K7" s="93">
        <f>[3]Elproduktion!U764</f>
        <v>0</v>
      </c>
      <c r="L7" s="93">
        <f>[3]Elproduktion!V764</f>
        <v>0</v>
      </c>
      <c r="M7" s="93"/>
      <c r="N7" s="93"/>
      <c r="O7" s="93"/>
      <c r="P7" s="93">
        <f t="shared" si="0"/>
        <v>0</v>
      </c>
      <c r="Q7" s="53"/>
      <c r="AG7" s="53"/>
      <c r="AH7" s="53"/>
    </row>
    <row r="8" spans="1:34" ht="15.75">
      <c r="A8" s="5" t="s">
        <v>11</v>
      </c>
      <c r="B8" s="60"/>
      <c r="C8" s="104">
        <f>[3]Elproduktion!$N$770</f>
        <v>0</v>
      </c>
      <c r="D8" s="93">
        <f>[3]Elproduktion!$N$771</f>
        <v>0</v>
      </c>
      <c r="E8" s="93">
        <f>[3]Elproduktion!$Q$772</f>
        <v>0</v>
      </c>
      <c r="F8" s="93">
        <f>[3]Elproduktion!$N$773</f>
        <v>0</v>
      </c>
      <c r="G8" s="93">
        <f>[3]Elproduktion!$R$774</f>
        <v>0</v>
      </c>
      <c r="H8" s="93">
        <f>[3]Elproduktion!$S$775</f>
        <v>0</v>
      </c>
      <c r="I8" s="93">
        <f>[3]Elproduktion!$N$776</f>
        <v>0</v>
      </c>
      <c r="J8" s="93">
        <f>[3]Elproduktion!$T$774</f>
        <v>0</v>
      </c>
      <c r="K8" s="93">
        <f>[3]Elproduktion!U772</f>
        <v>0</v>
      </c>
      <c r="L8" s="93">
        <f>[3]Elproduktion!V772</f>
        <v>0</v>
      </c>
      <c r="M8" s="93"/>
      <c r="N8" s="93"/>
      <c r="O8" s="93"/>
      <c r="P8" s="93">
        <f t="shared" si="0"/>
        <v>0</v>
      </c>
      <c r="Q8" s="53"/>
      <c r="AG8" s="53"/>
      <c r="AH8" s="53"/>
    </row>
    <row r="9" spans="1:34" ht="15.75">
      <c r="A9" s="5" t="s">
        <v>12</v>
      </c>
      <c r="B9" s="60"/>
      <c r="C9" s="140">
        <f>[3]Elproduktion!$N$778</f>
        <v>11319.624423963134</v>
      </c>
      <c r="D9" s="93">
        <f>[3]Elproduktion!$N$779</f>
        <v>0</v>
      </c>
      <c r="E9" s="93">
        <f>[3]Elproduktion!$Q$780</f>
        <v>0</v>
      </c>
      <c r="F9" s="93">
        <f>[3]Elproduktion!$N$781</f>
        <v>0</v>
      </c>
      <c r="G9" s="93">
        <f>[3]Elproduktion!$R$782</f>
        <v>0</v>
      </c>
      <c r="H9" s="93">
        <f>[3]Elproduktion!$S$783</f>
        <v>0</v>
      </c>
      <c r="I9" s="93">
        <f>[3]Elproduktion!$N$784</f>
        <v>0</v>
      </c>
      <c r="J9" s="93">
        <f>[3]Elproduktion!$T$782</f>
        <v>0</v>
      </c>
      <c r="K9" s="93">
        <f>[3]Elproduktion!U780</f>
        <v>0</v>
      </c>
      <c r="L9" s="93">
        <f>[3]Elproduktion!V780</f>
        <v>0</v>
      </c>
      <c r="M9" s="93"/>
      <c r="N9" s="93"/>
      <c r="O9" s="93"/>
      <c r="P9" s="93">
        <f t="shared" si="0"/>
        <v>0</v>
      </c>
      <c r="Q9" s="53"/>
      <c r="AG9" s="53"/>
      <c r="AH9" s="53"/>
    </row>
    <row r="10" spans="1:34" ht="15.75">
      <c r="A10" s="5" t="s">
        <v>13</v>
      </c>
      <c r="B10" s="60"/>
      <c r="C10" s="150">
        <f>[3]Elproduktion!$N$786</f>
        <v>0</v>
      </c>
      <c r="D10" s="93">
        <f>[3]Elproduktion!$N$787</f>
        <v>0</v>
      </c>
      <c r="E10" s="93">
        <f>[3]Elproduktion!$Q$788</f>
        <v>0</v>
      </c>
      <c r="F10" s="93">
        <f>[3]Elproduktion!$N$789</f>
        <v>0</v>
      </c>
      <c r="G10" s="93">
        <f>[3]Elproduktion!$R$790</f>
        <v>0</v>
      </c>
      <c r="H10" s="93">
        <f>[3]Elproduktion!$S$791</f>
        <v>0</v>
      </c>
      <c r="I10" s="93">
        <f>[3]Elproduktion!$N$792</f>
        <v>0</v>
      </c>
      <c r="J10" s="93">
        <f>[3]Elproduktion!$T$790</f>
        <v>0</v>
      </c>
      <c r="K10" s="93">
        <f>[3]Elproduktion!U788</f>
        <v>0</v>
      </c>
      <c r="L10" s="93">
        <f>[3]Elproduktion!V788</f>
        <v>0</v>
      </c>
      <c r="M10" s="93"/>
      <c r="N10" s="93"/>
      <c r="O10" s="93"/>
      <c r="P10" s="93">
        <f t="shared" si="0"/>
        <v>0</v>
      </c>
      <c r="Q10" s="53"/>
      <c r="R10" s="5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3"/>
      <c r="AH10" s="53"/>
    </row>
    <row r="11" spans="1:34" ht="15.75">
      <c r="A11" s="5" t="s">
        <v>14</v>
      </c>
      <c r="B11" s="60"/>
      <c r="C11" s="139">
        <f>SUM(C5:C10)</f>
        <v>11709.124423963134</v>
      </c>
      <c r="D11" s="93">
        <f t="shared" ref="D11:O11" si="1">SUM(D5:D10)</f>
        <v>0</v>
      </c>
      <c r="E11" s="93">
        <f t="shared" si="1"/>
        <v>0</v>
      </c>
      <c r="F11" s="93">
        <f t="shared" si="1"/>
        <v>0</v>
      </c>
      <c r="G11" s="93">
        <f t="shared" si="1"/>
        <v>0</v>
      </c>
      <c r="H11" s="93">
        <f t="shared" si="1"/>
        <v>0</v>
      </c>
      <c r="I11" s="93">
        <f t="shared" si="1"/>
        <v>0</v>
      </c>
      <c r="J11" s="93">
        <f t="shared" si="1"/>
        <v>0</v>
      </c>
      <c r="K11" s="93">
        <f t="shared" si="1"/>
        <v>0</v>
      </c>
      <c r="L11" s="93">
        <f t="shared" si="1"/>
        <v>0</v>
      </c>
      <c r="M11" s="93">
        <f t="shared" si="1"/>
        <v>0</v>
      </c>
      <c r="N11" s="93">
        <f t="shared" si="1"/>
        <v>0</v>
      </c>
      <c r="O11" s="93">
        <f t="shared" si="1"/>
        <v>0</v>
      </c>
      <c r="P11" s="93">
        <f t="shared" si="0"/>
        <v>0</v>
      </c>
      <c r="Q11" s="53"/>
      <c r="R11" s="5"/>
      <c r="S11" s="59"/>
      <c r="T11" s="59"/>
      <c r="U11" s="59"/>
      <c r="V11" s="59"/>
      <c r="W11" s="59"/>
      <c r="X11" s="59"/>
      <c r="Y11" s="59"/>
      <c r="Z11" s="59"/>
      <c r="AA11" s="59"/>
      <c r="AB11" s="59"/>
      <c r="AC11" s="59"/>
      <c r="AD11" s="59"/>
      <c r="AE11" s="59"/>
      <c r="AF11" s="59"/>
      <c r="AG11" s="53"/>
      <c r="AH11" s="53"/>
    </row>
    <row r="12" spans="1:34" ht="15.75">
      <c r="B12" s="60"/>
      <c r="C12" s="60"/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4"/>
      <c r="R12" s="4"/>
      <c r="S12" s="4"/>
      <c r="T12" s="4"/>
    </row>
    <row r="13" spans="1:34" ht="15.75">
      <c r="B13" s="60"/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4"/>
      <c r="R13" s="4"/>
      <c r="S13" s="4"/>
      <c r="T13" s="4"/>
    </row>
    <row r="14" spans="1:34" ht="18.75">
      <c r="A14" s="3" t="s">
        <v>15</v>
      </c>
      <c r="B14" s="7"/>
      <c r="C14" s="60"/>
      <c r="D14" s="7"/>
      <c r="E14" s="7"/>
      <c r="F14" s="7"/>
      <c r="G14" s="7"/>
      <c r="H14" s="7"/>
      <c r="I14" s="7"/>
      <c r="J14" s="60"/>
      <c r="K14" s="60"/>
      <c r="L14" s="60"/>
      <c r="M14" s="60"/>
      <c r="N14" s="60"/>
      <c r="O14" s="60"/>
      <c r="P14" s="7"/>
      <c r="Q14" s="4"/>
      <c r="R14" s="4"/>
      <c r="S14" s="4"/>
      <c r="T14" s="4"/>
    </row>
    <row r="15" spans="1:34" ht="15.75">
      <c r="A15" s="79" t="str">
        <f>A2</f>
        <v>1276 Klippan</v>
      </c>
      <c r="B15" s="60"/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4"/>
      <c r="R15" s="4"/>
      <c r="S15" s="4"/>
      <c r="T15" s="4"/>
    </row>
    <row r="16" spans="1:34" ht="30">
      <c r="A16" s="6">
        <v>2017</v>
      </c>
      <c r="B16" s="54" t="s">
        <v>16</v>
      </c>
      <c r="C16" s="67" t="s">
        <v>8</v>
      </c>
      <c r="D16" s="54" t="s">
        <v>32</v>
      </c>
      <c r="E16" s="54" t="s">
        <v>2</v>
      </c>
      <c r="F16" s="55" t="s">
        <v>3</v>
      </c>
      <c r="G16" s="54" t="s">
        <v>17</v>
      </c>
      <c r="H16" s="54" t="s">
        <v>52</v>
      </c>
      <c r="I16" s="55" t="s">
        <v>5</v>
      </c>
      <c r="J16" s="54" t="s">
        <v>4</v>
      </c>
      <c r="K16" s="54" t="s">
        <v>6</v>
      </c>
      <c r="L16" s="54" t="s">
        <v>7</v>
      </c>
      <c r="M16" s="54" t="s">
        <v>71</v>
      </c>
      <c r="N16" s="54" t="s">
        <v>68</v>
      </c>
      <c r="O16" s="55" t="s">
        <v>68</v>
      </c>
      <c r="P16" s="57" t="s">
        <v>9</v>
      </c>
      <c r="Q16" s="53"/>
      <c r="AG16" s="53"/>
      <c r="AH16" s="53"/>
    </row>
    <row r="17" spans="1:34" s="29" customFormat="1" ht="11.25">
      <c r="A17" s="81" t="s">
        <v>60</v>
      </c>
      <c r="B17" s="80" t="s">
        <v>63</v>
      </c>
      <c r="C17" s="49"/>
      <c r="D17" s="80" t="s">
        <v>59</v>
      </c>
      <c r="E17" s="27"/>
      <c r="F17" s="80" t="s">
        <v>61</v>
      </c>
      <c r="G17" s="27"/>
      <c r="H17" s="27"/>
      <c r="I17" s="80" t="s">
        <v>62</v>
      </c>
      <c r="J17" s="27"/>
      <c r="K17" s="27"/>
      <c r="L17" s="27"/>
      <c r="M17" s="27"/>
      <c r="N17" s="28"/>
      <c r="O17" s="28"/>
      <c r="P17" s="82" t="s">
        <v>66</v>
      </c>
      <c r="Q17" s="30"/>
      <c r="AG17" s="30"/>
      <c r="AH17" s="30"/>
    </row>
    <row r="18" spans="1:34" ht="15.75">
      <c r="A18" s="5" t="s">
        <v>18</v>
      </c>
      <c r="B18" s="110">
        <f>[3]Fjärrvärmeproduktion!$N$1066</f>
        <v>0</v>
      </c>
      <c r="C18" s="112"/>
      <c r="D18" s="112">
        <f>[3]Fjärrvärmeproduktion!$N$1067</f>
        <v>0</v>
      </c>
      <c r="E18" s="112">
        <f>[3]Fjärrvärmeproduktion!$Q$1068</f>
        <v>0</v>
      </c>
      <c r="F18" s="112">
        <f>[3]Fjärrvärmeproduktion!$N$1069</f>
        <v>0</v>
      </c>
      <c r="G18" s="112">
        <f>[3]Fjärrvärmeproduktion!$R$1070</f>
        <v>0</v>
      </c>
      <c r="H18" s="112">
        <f>[3]Fjärrvärmeproduktion!$S$1071</f>
        <v>0</v>
      </c>
      <c r="I18" s="112">
        <f>[3]Fjärrvärmeproduktion!$N$1072</f>
        <v>0</v>
      </c>
      <c r="J18" s="112">
        <f>[3]Fjärrvärmeproduktion!$T$1070</f>
        <v>0</v>
      </c>
      <c r="K18" s="112">
        <f>[3]Fjärrvärmeproduktion!U1068</f>
        <v>0</v>
      </c>
      <c r="L18" s="112">
        <f>[3]Fjärrvärmeproduktion!V1068</f>
        <v>0</v>
      </c>
      <c r="M18" s="112">
        <f>[3]Fjärrvärmeproduktion!$W$1071</f>
        <v>0</v>
      </c>
      <c r="N18" s="112"/>
      <c r="O18" s="112"/>
      <c r="P18" s="112">
        <f>SUM(C18:O18)</f>
        <v>0</v>
      </c>
      <c r="Q18" s="4"/>
      <c r="R18" s="4"/>
      <c r="S18" s="4"/>
      <c r="T18" s="4"/>
    </row>
    <row r="19" spans="1:34" ht="15.75">
      <c r="A19" s="5" t="s">
        <v>19</v>
      </c>
      <c r="B19" s="110">
        <f>[3]Fjärrvärmeproduktion!$N$1074</f>
        <v>66836</v>
      </c>
      <c r="C19" s="112"/>
      <c r="D19" s="112">
        <f>[3]Fjärrvärmeproduktion!$N$1075</f>
        <v>0</v>
      </c>
      <c r="E19" s="112">
        <f>[3]Fjärrvärmeproduktion!$Q$1076</f>
        <v>0</v>
      </c>
      <c r="F19" s="112">
        <f>[3]Fjärrvärmeproduktion!$N$1077</f>
        <v>2616</v>
      </c>
      <c r="G19" s="112">
        <f>[3]Fjärrvärmeproduktion!$R$1078</f>
        <v>3559</v>
      </c>
      <c r="H19" s="112">
        <f>[3]Fjärrvärmeproduktion!$S$1079</f>
        <v>62117</v>
      </c>
      <c r="I19" s="112">
        <f>[3]Fjärrvärmeproduktion!$N$1080</f>
        <v>0</v>
      </c>
      <c r="J19" s="112">
        <f>[3]Fjärrvärmeproduktion!$T$1078</f>
        <v>0</v>
      </c>
      <c r="K19" s="112">
        <f>[3]Fjärrvärmeproduktion!U1076</f>
        <v>0</v>
      </c>
      <c r="L19" s="112">
        <f>[3]Fjärrvärmeproduktion!V1076</f>
        <v>0</v>
      </c>
      <c r="M19" s="112">
        <f>[3]Fjärrvärmeproduktion!$W$1079</f>
        <v>0</v>
      </c>
      <c r="N19" s="112"/>
      <c r="O19" s="112"/>
      <c r="P19" s="112">
        <f t="shared" ref="P19:P24" si="2">SUM(C19:O19)</f>
        <v>68292</v>
      </c>
      <c r="Q19" s="4"/>
      <c r="R19" s="4"/>
      <c r="S19" s="4"/>
      <c r="T19" s="4"/>
    </row>
    <row r="20" spans="1:34" ht="15.75">
      <c r="A20" s="5" t="s">
        <v>20</v>
      </c>
      <c r="B20" s="110">
        <f>[3]Fjärrvärmeproduktion!$N$1082</f>
        <v>381</v>
      </c>
      <c r="C20" s="148">
        <f>B20*1.015</f>
        <v>386.71499999999997</v>
      </c>
      <c r="D20" s="112">
        <f>[3]Fjärrvärmeproduktion!$N$1083</f>
        <v>0</v>
      </c>
      <c r="E20" s="112">
        <f>[3]Fjärrvärmeproduktion!$Q$1084</f>
        <v>0</v>
      </c>
      <c r="F20" s="112">
        <f>[3]Fjärrvärmeproduktion!$N$1085</f>
        <v>0</v>
      </c>
      <c r="G20" s="112">
        <f>[3]Fjärrvärmeproduktion!$R$1086</f>
        <v>0</v>
      </c>
      <c r="H20" s="112">
        <f>[3]Fjärrvärmeproduktion!$S$1087</f>
        <v>0</v>
      </c>
      <c r="I20" s="112">
        <f>[3]Fjärrvärmeproduktion!$N$1088</f>
        <v>0</v>
      </c>
      <c r="J20" s="112">
        <f>[3]Fjärrvärmeproduktion!$T$1086</f>
        <v>0</v>
      </c>
      <c r="K20" s="112">
        <f>[3]Fjärrvärmeproduktion!U1084</f>
        <v>0</v>
      </c>
      <c r="L20" s="112">
        <f>[3]Fjärrvärmeproduktion!V1084</f>
        <v>0</v>
      </c>
      <c r="M20" s="112">
        <f>[3]Fjärrvärmeproduktion!$W$1087</f>
        <v>0</v>
      </c>
      <c r="N20" s="112"/>
      <c r="O20" s="112"/>
      <c r="P20" s="148">
        <f t="shared" si="2"/>
        <v>386.71499999999997</v>
      </c>
      <c r="Q20" s="4"/>
      <c r="R20" s="4"/>
      <c r="S20" s="4"/>
      <c r="T20" s="4"/>
    </row>
    <row r="21" spans="1:34" ht="16.5" thickBot="1">
      <c r="A21" s="5" t="s">
        <v>21</v>
      </c>
      <c r="B21" s="110">
        <f>[3]Fjärrvärmeproduktion!$N$1090</f>
        <v>0</v>
      </c>
      <c r="C21" s="112"/>
      <c r="D21" s="112">
        <f>[3]Fjärrvärmeproduktion!$N$1091</f>
        <v>0</v>
      </c>
      <c r="E21" s="112">
        <f>[3]Fjärrvärmeproduktion!$Q$1092</f>
        <v>0</v>
      </c>
      <c r="F21" s="112">
        <f>[3]Fjärrvärmeproduktion!$N$1093</f>
        <v>0</v>
      </c>
      <c r="G21" s="112">
        <f>[3]Fjärrvärmeproduktion!$R$1094</f>
        <v>0</v>
      </c>
      <c r="H21" s="112">
        <f>[3]Fjärrvärmeproduktion!$S$1095</f>
        <v>0</v>
      </c>
      <c r="I21" s="112">
        <f>[3]Fjärrvärmeproduktion!$N$1096</f>
        <v>0</v>
      </c>
      <c r="J21" s="112">
        <f>[3]Fjärrvärmeproduktion!$T$1094</f>
        <v>0</v>
      </c>
      <c r="K21" s="112">
        <f>[3]Fjärrvärmeproduktion!U1092</f>
        <v>0</v>
      </c>
      <c r="L21" s="112">
        <f>[3]Fjärrvärmeproduktion!V1092</f>
        <v>0</v>
      </c>
      <c r="M21" s="112">
        <f>[3]Fjärrvärmeproduktion!$W$1095</f>
        <v>0</v>
      </c>
      <c r="N21" s="112"/>
      <c r="O21" s="112"/>
      <c r="P21" s="112">
        <f t="shared" si="2"/>
        <v>0</v>
      </c>
      <c r="Q21" s="4"/>
      <c r="R21" s="37"/>
      <c r="S21" s="37"/>
      <c r="T21" s="37"/>
    </row>
    <row r="22" spans="1:34" ht="15.75">
      <c r="A22" s="5" t="s">
        <v>22</v>
      </c>
      <c r="B22" s="138">
        <f>[3]Fjärrvärmeproduktion!$N$1098</f>
        <v>0</v>
      </c>
      <c r="C22" s="112"/>
      <c r="D22" s="112">
        <f>[3]Fjärrvärmeproduktion!$N$1099</f>
        <v>0</v>
      </c>
      <c r="E22" s="112">
        <f>[3]Fjärrvärmeproduktion!$Q$1100</f>
        <v>0</v>
      </c>
      <c r="F22" s="112">
        <f>[3]Fjärrvärmeproduktion!$N$1101</f>
        <v>0</v>
      </c>
      <c r="G22" s="112">
        <f>[3]Fjärrvärmeproduktion!$R$1102</f>
        <v>0</v>
      </c>
      <c r="H22" s="112">
        <f>[3]Fjärrvärmeproduktion!$S$1103</f>
        <v>0</v>
      </c>
      <c r="I22" s="112">
        <f>[3]Fjärrvärmeproduktion!$N$1104</f>
        <v>0</v>
      </c>
      <c r="J22" s="112">
        <f>[3]Fjärrvärmeproduktion!$T$1102</f>
        <v>0</v>
      </c>
      <c r="K22" s="112">
        <f>[3]Fjärrvärmeproduktion!U1100</f>
        <v>0</v>
      </c>
      <c r="L22" s="112">
        <f>[3]Fjärrvärmeproduktion!V1100</f>
        <v>0</v>
      </c>
      <c r="M22" s="112">
        <f>[3]Fjärrvärmeproduktion!$W$1103</f>
        <v>0</v>
      </c>
      <c r="N22" s="112"/>
      <c r="O22" s="112"/>
      <c r="P22" s="112">
        <f t="shared" si="2"/>
        <v>0</v>
      </c>
      <c r="Q22" s="31"/>
      <c r="R22" s="43" t="s">
        <v>24</v>
      </c>
      <c r="S22" s="88" t="str">
        <f>ROUND(P43/1000,0) &amp;" GWh"</f>
        <v>701 GWh</v>
      </c>
      <c r="T22" s="38"/>
      <c r="U22" s="36"/>
    </row>
    <row r="23" spans="1:34" ht="15.75">
      <c r="A23" s="5" t="s">
        <v>23</v>
      </c>
      <c r="B23" s="138">
        <f>[3]Fjärrvärmeproduktion!$N$1106</f>
        <v>0</v>
      </c>
      <c r="C23" s="112"/>
      <c r="D23" s="112">
        <f>[3]Fjärrvärmeproduktion!$N$1107</f>
        <v>0</v>
      </c>
      <c r="E23" s="112">
        <f>[3]Fjärrvärmeproduktion!$Q$1108</f>
        <v>0</v>
      </c>
      <c r="F23" s="112">
        <f>[3]Fjärrvärmeproduktion!$N$1109</f>
        <v>0</v>
      </c>
      <c r="G23" s="112">
        <f>[3]Fjärrvärmeproduktion!$R$1110</f>
        <v>0</v>
      </c>
      <c r="H23" s="112">
        <f>[3]Fjärrvärmeproduktion!$S$1111</f>
        <v>0</v>
      </c>
      <c r="I23" s="112">
        <f>[3]Fjärrvärmeproduktion!$N$1112</f>
        <v>0</v>
      </c>
      <c r="J23" s="112">
        <f>[3]Fjärrvärmeproduktion!$T$1110</f>
        <v>0</v>
      </c>
      <c r="K23" s="112">
        <f>[3]Fjärrvärmeproduktion!U1108</f>
        <v>0</v>
      </c>
      <c r="L23" s="112">
        <f>[3]Fjärrvärmeproduktion!V1108</f>
        <v>0</v>
      </c>
      <c r="M23" s="112">
        <f>[3]Fjärrvärmeproduktion!$W$1111</f>
        <v>0</v>
      </c>
      <c r="N23" s="112"/>
      <c r="O23" s="112"/>
      <c r="P23" s="112">
        <f t="shared" si="2"/>
        <v>0</v>
      </c>
      <c r="Q23" s="31"/>
      <c r="R23" s="41"/>
      <c r="S23" s="4"/>
      <c r="T23" s="39"/>
      <c r="U23" s="36"/>
    </row>
    <row r="24" spans="1:34" ht="15.75">
      <c r="A24" s="5" t="s">
        <v>14</v>
      </c>
      <c r="B24" s="112">
        <f>SUM(B18:B23)</f>
        <v>67217</v>
      </c>
      <c r="C24" s="148">
        <f t="shared" ref="C24:O24" si="3">SUM(C18:C23)</f>
        <v>386.71499999999997</v>
      </c>
      <c r="D24" s="112">
        <f t="shared" si="3"/>
        <v>0</v>
      </c>
      <c r="E24" s="112">
        <f t="shared" si="3"/>
        <v>0</v>
      </c>
      <c r="F24" s="112">
        <f t="shared" si="3"/>
        <v>2616</v>
      </c>
      <c r="G24" s="112">
        <f t="shared" si="3"/>
        <v>3559</v>
      </c>
      <c r="H24" s="112">
        <f t="shared" si="3"/>
        <v>62117</v>
      </c>
      <c r="I24" s="112">
        <f t="shared" si="3"/>
        <v>0</v>
      </c>
      <c r="J24" s="112">
        <f t="shared" si="3"/>
        <v>0</v>
      </c>
      <c r="K24" s="112">
        <f t="shared" si="3"/>
        <v>0</v>
      </c>
      <c r="L24" s="112">
        <f t="shared" si="3"/>
        <v>0</v>
      </c>
      <c r="M24" s="112">
        <f t="shared" si="3"/>
        <v>0</v>
      </c>
      <c r="N24" s="112">
        <f t="shared" si="3"/>
        <v>0</v>
      </c>
      <c r="O24" s="112">
        <f t="shared" si="3"/>
        <v>0</v>
      </c>
      <c r="P24" s="148">
        <f t="shared" si="2"/>
        <v>68678.714999999997</v>
      </c>
      <c r="Q24" s="31"/>
      <c r="R24" s="41"/>
      <c r="S24" s="4" t="s">
        <v>25</v>
      </c>
      <c r="T24" s="39" t="s">
        <v>26</v>
      </c>
      <c r="U24" s="36"/>
    </row>
    <row r="25" spans="1:34" ht="15.75">
      <c r="B25" s="109"/>
      <c r="C25" s="109"/>
      <c r="D25" s="109"/>
      <c r="E25" s="109"/>
      <c r="F25" s="109"/>
      <c r="G25" s="109"/>
      <c r="H25" s="109"/>
      <c r="I25" s="109"/>
      <c r="J25" s="109"/>
      <c r="K25" s="109"/>
      <c r="L25" s="109"/>
      <c r="M25" s="109"/>
      <c r="N25" s="109"/>
      <c r="O25" s="109"/>
      <c r="P25" s="109"/>
      <c r="Q25" s="31"/>
      <c r="R25" s="85" t="str">
        <f>C30</f>
        <v>El</v>
      </c>
      <c r="S25" s="61" t="str">
        <f>ROUND(C43/1000,0) &amp;" GWh"</f>
        <v>260 GWh</v>
      </c>
      <c r="T25" s="42">
        <f>C$44</f>
        <v>0.37157998630994332</v>
      </c>
      <c r="U25" s="36"/>
    </row>
    <row r="26" spans="1:34" ht="15.75">
      <c r="B26" s="110"/>
      <c r="C26" s="109"/>
      <c r="D26" s="109"/>
      <c r="E26" s="109"/>
      <c r="F26" s="109"/>
      <c r="G26" s="109"/>
      <c r="H26" s="109"/>
      <c r="I26" s="109"/>
      <c r="J26" s="109"/>
      <c r="K26" s="109"/>
      <c r="L26" s="109"/>
      <c r="M26" s="109"/>
      <c r="N26" s="109"/>
      <c r="O26" s="109"/>
      <c r="P26" s="109"/>
      <c r="Q26" s="31"/>
      <c r="R26" s="86" t="str">
        <f>D30</f>
        <v>Oljeprodukter</v>
      </c>
      <c r="S26" s="61" t="str">
        <f>ROUND(D43/1000,0) &amp;" GWh"</f>
        <v>157 GWh</v>
      </c>
      <c r="T26" s="42">
        <f>D$44</f>
        <v>0.22409545880575371</v>
      </c>
      <c r="U26" s="36"/>
    </row>
    <row r="27" spans="1:34" ht="15.75">
      <c r="B27" s="109"/>
      <c r="C27" s="109"/>
      <c r="D27" s="109"/>
      <c r="E27" s="109"/>
      <c r="F27" s="109"/>
      <c r="G27" s="109"/>
      <c r="H27" s="109"/>
      <c r="I27" s="109"/>
      <c r="J27" s="109"/>
      <c r="K27" s="109"/>
      <c r="L27" s="109"/>
      <c r="M27" s="109"/>
      <c r="N27" s="109"/>
      <c r="O27" s="109"/>
      <c r="P27" s="109"/>
      <c r="Q27" s="31"/>
      <c r="R27" s="86" t="str">
        <f>E30</f>
        <v>Kol och koks</v>
      </c>
      <c r="S27" s="61" t="str">
        <f>ROUND(E43/1000,0) &amp;" GWh"</f>
        <v>0 GWh</v>
      </c>
      <c r="T27" s="42">
        <f>E$44</f>
        <v>0</v>
      </c>
      <c r="U27" s="36"/>
    </row>
    <row r="28" spans="1:34" ht="18.75">
      <c r="A28" s="3" t="s">
        <v>27</v>
      </c>
      <c r="B28" s="7"/>
      <c r="C28" s="60"/>
      <c r="D28" s="7"/>
      <c r="E28" s="7"/>
      <c r="F28" s="7"/>
      <c r="G28" s="7"/>
      <c r="H28" s="7"/>
      <c r="I28" s="60"/>
      <c r="J28" s="60"/>
      <c r="K28" s="60"/>
      <c r="L28" s="60"/>
      <c r="M28" s="60"/>
      <c r="N28" s="60"/>
      <c r="O28" s="60"/>
      <c r="P28" s="60"/>
      <c r="Q28" s="31"/>
      <c r="R28" s="86" t="str">
        <f>F30</f>
        <v>Gasol/naturgas</v>
      </c>
      <c r="S28" s="61" t="str">
        <f>ROUND(F43/1000,0) &amp;" GWh"</f>
        <v>116 GWh</v>
      </c>
      <c r="T28" s="42">
        <f>F$44</f>
        <v>0.1662051074218388</v>
      </c>
      <c r="U28" s="36"/>
    </row>
    <row r="29" spans="1:34" ht="15.75">
      <c r="A29" s="79" t="str">
        <f>A2</f>
        <v>1276 Klippan</v>
      </c>
      <c r="B29" s="60"/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31"/>
      <c r="R29" s="86" t="str">
        <f>G30</f>
        <v>Biodrivmedel</v>
      </c>
      <c r="S29" s="61" t="str">
        <f>ROUND(G43/1000,0) &amp;" GWh"</f>
        <v>38 GWh</v>
      </c>
      <c r="T29" s="42">
        <f>G$44</f>
        <v>5.3554963196778334E-2</v>
      </c>
      <c r="U29" s="36"/>
    </row>
    <row r="30" spans="1:34" ht="30">
      <c r="A30" s="6">
        <v>2017</v>
      </c>
      <c r="B30" s="67" t="s">
        <v>70</v>
      </c>
      <c r="C30" s="56" t="s">
        <v>8</v>
      </c>
      <c r="D30" s="54" t="s">
        <v>32</v>
      </c>
      <c r="E30" s="54" t="s">
        <v>2</v>
      </c>
      <c r="F30" s="55" t="s">
        <v>3</v>
      </c>
      <c r="G30" s="54" t="s">
        <v>28</v>
      </c>
      <c r="H30" s="54" t="s">
        <v>52</v>
      </c>
      <c r="I30" s="55" t="s">
        <v>5</v>
      </c>
      <c r="J30" s="54" t="s">
        <v>4</v>
      </c>
      <c r="K30" s="54" t="s">
        <v>6</v>
      </c>
      <c r="L30" s="54" t="s">
        <v>7</v>
      </c>
      <c r="M30" s="54" t="s">
        <v>71</v>
      </c>
      <c r="N30" s="54" t="s">
        <v>68</v>
      </c>
      <c r="O30" s="55" t="s">
        <v>68</v>
      </c>
      <c r="P30" s="57" t="s">
        <v>29</v>
      </c>
      <c r="Q30" s="31"/>
      <c r="R30" s="85" t="str">
        <f>H30</f>
        <v>Biobränslen</v>
      </c>
      <c r="S30" s="61" t="str">
        <f>ROUND(H43/1000,0) &amp;" GWh"</f>
        <v>129 GWh</v>
      </c>
      <c r="T30" s="42">
        <f>H$44</f>
        <v>0.18456448426568592</v>
      </c>
      <c r="U30" s="36"/>
    </row>
    <row r="31" spans="1:34" s="29" customFormat="1">
      <c r="A31" s="26"/>
      <c r="B31" s="80" t="s">
        <v>65</v>
      </c>
      <c r="C31" s="83" t="s">
        <v>64</v>
      </c>
      <c r="D31" s="80" t="s">
        <v>59</v>
      </c>
      <c r="E31" s="27"/>
      <c r="F31" s="80" t="s">
        <v>61</v>
      </c>
      <c r="G31" s="80" t="s">
        <v>107</v>
      </c>
      <c r="H31" s="80" t="s">
        <v>69</v>
      </c>
      <c r="I31" s="80" t="s">
        <v>62</v>
      </c>
      <c r="J31" s="27"/>
      <c r="K31" s="27"/>
      <c r="L31" s="27"/>
      <c r="M31" s="27"/>
      <c r="N31" s="28"/>
      <c r="O31" s="28"/>
      <c r="P31" s="82" t="s">
        <v>67</v>
      </c>
      <c r="Q31" s="32"/>
      <c r="R31" s="85" t="str">
        <f>I30</f>
        <v>Biogas</v>
      </c>
      <c r="S31" s="61" t="str">
        <f>ROUND(I43/1000,0) &amp;" GWh"</f>
        <v>0 GWh</v>
      </c>
      <c r="T31" s="42">
        <f>I$44</f>
        <v>0</v>
      </c>
      <c r="U31" s="35"/>
      <c r="AG31" s="30"/>
      <c r="AH31" s="30"/>
    </row>
    <row r="32" spans="1:34" ht="15.75">
      <c r="A32" s="5" t="s">
        <v>30</v>
      </c>
      <c r="B32" s="93">
        <f>[3]Slutanvändning!$N$1547</f>
        <v>0</v>
      </c>
      <c r="C32" s="93">
        <f>[3]Slutanvändning!$N$1548</f>
        <v>4263</v>
      </c>
      <c r="D32" s="104">
        <f>[3]Slutanvändning!$N$1541</f>
        <v>5707</v>
      </c>
      <c r="E32" s="93">
        <f>[3]Slutanvändning!$Q$1542</f>
        <v>0</v>
      </c>
      <c r="F32" s="104">
        <f>[3]Slutanvändning!$N$1543</f>
        <v>0</v>
      </c>
      <c r="G32" s="93">
        <f>[3]Slutanvändning!$N$1544</f>
        <v>1325</v>
      </c>
      <c r="H32" s="104">
        <f>[3]Slutanvändning!$N$1545</f>
        <v>0</v>
      </c>
      <c r="I32" s="93">
        <f>[3]Slutanvändning!$N$1546</f>
        <v>0</v>
      </c>
      <c r="J32" s="93">
        <v>0</v>
      </c>
      <c r="K32" s="93">
        <f>[3]Slutanvändning!U1542</f>
        <v>0</v>
      </c>
      <c r="L32" s="93">
        <f>[3]Slutanvändning!V1542</f>
        <v>0</v>
      </c>
      <c r="M32" s="93"/>
      <c r="N32" s="93"/>
      <c r="O32" s="93"/>
      <c r="P32" s="93">
        <f t="shared" ref="P32:P38" si="4">SUM(B32:N32)</f>
        <v>11295</v>
      </c>
      <c r="Q32" s="33"/>
      <c r="R32" s="86" t="str">
        <f>J30</f>
        <v>Avlutar</v>
      </c>
      <c r="S32" s="61" t="str">
        <f>ROUND(J43/1000,0) &amp;" GWh"</f>
        <v>0 GWh</v>
      </c>
      <c r="T32" s="42">
        <f>J$44</f>
        <v>0</v>
      </c>
      <c r="U32" s="36"/>
    </row>
    <row r="33" spans="1:47" ht="15.75">
      <c r="A33" s="5" t="s">
        <v>33</v>
      </c>
      <c r="B33" s="139">
        <f>[3]Slutanvändning!$N$1556</f>
        <v>3143.5284922878882</v>
      </c>
      <c r="C33" s="93">
        <f>[3]Slutanvändning!$N$1557</f>
        <v>120970</v>
      </c>
      <c r="D33" s="140">
        <f>[3]Slutanvändning!$N$1550</f>
        <v>1182</v>
      </c>
      <c r="E33" s="93">
        <f>[3]Slutanvändning!$Q$1551</f>
        <v>0</v>
      </c>
      <c r="F33" s="178">
        <f>[3]Slutanvändning!$N$1552</f>
        <v>113813</v>
      </c>
      <c r="G33" s="93">
        <f>[3]Slutanvändning!$N$1553</f>
        <v>0</v>
      </c>
      <c r="H33" s="140">
        <f>[3]Slutanvändning!$N$1554</f>
        <v>36554.000000000029</v>
      </c>
      <c r="I33" s="93">
        <f>[3]Slutanvändning!$N$1555</f>
        <v>0</v>
      </c>
      <c r="J33" s="93">
        <v>0</v>
      </c>
      <c r="K33" s="93">
        <f>[3]Slutanvändning!U1551</f>
        <v>0</v>
      </c>
      <c r="L33" s="93">
        <f>[3]Slutanvändning!V1551</f>
        <v>0</v>
      </c>
      <c r="M33" s="93"/>
      <c r="N33" s="93"/>
      <c r="O33" s="93"/>
      <c r="P33" s="139">
        <f t="shared" si="4"/>
        <v>275662.52849228797</v>
      </c>
      <c r="Q33" s="33"/>
      <c r="R33" s="85" t="str">
        <f>K30</f>
        <v>Torv</v>
      </c>
      <c r="S33" s="61" t="str">
        <f>ROUND(K43/1000,0) &amp;" GWh"</f>
        <v>0 GWh</v>
      </c>
      <c r="T33" s="42">
        <f>K$44</f>
        <v>0</v>
      </c>
      <c r="U33" s="36"/>
    </row>
    <row r="34" spans="1:47" ht="15.75">
      <c r="A34" s="5" t="s">
        <v>34</v>
      </c>
      <c r="B34" s="93">
        <f>[3]Slutanvändning!$N$1565</f>
        <v>0</v>
      </c>
      <c r="C34" s="93">
        <f>[3]Slutanvändning!$N$1566</f>
        <v>10883</v>
      </c>
      <c r="D34" s="104">
        <f>[3]Slutanvändning!$N$1559</f>
        <v>102</v>
      </c>
      <c r="E34" s="93">
        <f>[3]Slutanvändning!$Q$1560</f>
        <v>0</v>
      </c>
      <c r="F34" s="104">
        <f>[3]Slutanvändning!$N$1561</f>
        <v>0</v>
      </c>
      <c r="G34" s="93">
        <f>[3]Slutanvändning!$N$1562</f>
        <v>0</v>
      </c>
      <c r="H34" s="104">
        <f>[3]Slutanvändning!$N$1563</f>
        <v>0</v>
      </c>
      <c r="I34" s="93">
        <f>[3]Slutanvändning!$N$1564</f>
        <v>0</v>
      </c>
      <c r="J34" s="93">
        <v>0</v>
      </c>
      <c r="K34" s="93">
        <f>[3]Slutanvändning!U1560</f>
        <v>0</v>
      </c>
      <c r="L34" s="93">
        <f>[3]Slutanvändning!V1560</f>
        <v>0</v>
      </c>
      <c r="M34" s="93"/>
      <c r="N34" s="93"/>
      <c r="O34" s="93"/>
      <c r="P34" s="93">
        <f t="shared" si="4"/>
        <v>10985</v>
      </c>
      <c r="Q34" s="33"/>
      <c r="R34" s="86" t="str">
        <f>L30</f>
        <v>Avfall</v>
      </c>
      <c r="S34" s="61" t="str">
        <f>ROUND(L43/1000,0) &amp;" GWh"</f>
        <v>0 GWh</v>
      </c>
      <c r="T34" s="42">
        <f>L$44</f>
        <v>0</v>
      </c>
      <c r="U34" s="36"/>
      <c r="V34" s="8"/>
      <c r="W34" s="59"/>
    </row>
    <row r="35" spans="1:47" ht="15.75">
      <c r="A35" s="5" t="s">
        <v>35</v>
      </c>
      <c r="B35" s="93">
        <f>[3]Slutanvändning!$N$1574</f>
        <v>0</v>
      </c>
      <c r="C35" s="93">
        <f>[3]Slutanvändning!$N$1575</f>
        <v>24</v>
      </c>
      <c r="D35" s="104">
        <f>[3]Slutanvändning!$N$1568</f>
        <v>146904</v>
      </c>
      <c r="E35" s="93">
        <f>[3]Slutanvändning!$Q$1569</f>
        <v>0</v>
      </c>
      <c r="F35" s="104">
        <f>[3]Slutanvändning!$N$1570</f>
        <v>0</v>
      </c>
      <c r="G35" s="93">
        <f>[3]Slutanvändning!$N$1571</f>
        <v>32632</v>
      </c>
      <c r="H35" s="104">
        <f>[3]Slutanvändning!$N$1572</f>
        <v>0</v>
      </c>
      <c r="I35" s="93">
        <f>[3]Slutanvändning!$N$1573</f>
        <v>0</v>
      </c>
      <c r="J35" s="93">
        <v>0</v>
      </c>
      <c r="K35" s="93">
        <f>[3]Slutanvändning!U1569</f>
        <v>0</v>
      </c>
      <c r="L35" s="93">
        <f>[3]Slutanvändning!V1569</f>
        <v>0</v>
      </c>
      <c r="M35" s="93"/>
      <c r="N35" s="93"/>
      <c r="O35" s="93"/>
      <c r="P35" s="93">
        <f>SUM(B35:N35)</f>
        <v>179560</v>
      </c>
      <c r="Q35" s="33"/>
      <c r="R35" s="85" t="str">
        <f>M30</f>
        <v>RT-flis</v>
      </c>
      <c r="S35" s="61" t="str">
        <f>ROUND(M43/1000,0) &amp;" GWh"</f>
        <v>0 GWh</v>
      </c>
      <c r="T35" s="42">
        <f>M$44</f>
        <v>0</v>
      </c>
      <c r="U35" s="36"/>
    </row>
    <row r="36" spans="1:47" ht="15.75">
      <c r="A36" s="5" t="s">
        <v>36</v>
      </c>
      <c r="B36" s="139">
        <f>[3]Slutanvändning!$N$1583</f>
        <v>32021.537824977589</v>
      </c>
      <c r="C36" s="93">
        <f>[3]Slutanvändning!$N$1584</f>
        <v>29299</v>
      </c>
      <c r="D36" s="104">
        <f>[3]Slutanvändning!$N$1577</f>
        <v>877</v>
      </c>
      <c r="E36" s="93">
        <f>[3]Slutanvändning!$Q$1578</f>
        <v>0</v>
      </c>
      <c r="F36" s="104">
        <f>[3]Slutanvändning!$N$1579</f>
        <v>0</v>
      </c>
      <c r="G36" s="93">
        <f>[3]Slutanvändning!$N$1580</f>
        <v>0</v>
      </c>
      <c r="H36" s="104">
        <f>[3]Slutanvändning!$N$1581</f>
        <v>0</v>
      </c>
      <c r="I36" s="93">
        <f>[3]Slutanvändning!$N$1582</f>
        <v>0</v>
      </c>
      <c r="J36" s="93">
        <v>0</v>
      </c>
      <c r="K36" s="93">
        <f>[3]Slutanvändning!U1578</f>
        <v>0</v>
      </c>
      <c r="L36" s="93">
        <f>[3]Slutanvändning!V1578</f>
        <v>0</v>
      </c>
      <c r="M36" s="93"/>
      <c r="N36" s="93"/>
      <c r="O36" s="93"/>
      <c r="P36" s="139">
        <f t="shared" si="4"/>
        <v>62197.537824977589</v>
      </c>
      <c r="Q36" s="33"/>
      <c r="R36" s="85" t="str">
        <f>N30</f>
        <v>Övrigt</v>
      </c>
      <c r="S36" s="61" t="str">
        <f>ROUND(N43/1000,0) &amp;" GWh"</f>
        <v>0 GWh</v>
      </c>
      <c r="T36" s="42">
        <f>N$44</f>
        <v>0</v>
      </c>
      <c r="U36" s="36"/>
    </row>
    <row r="37" spans="1:47" ht="15.75">
      <c r="A37" s="5" t="s">
        <v>37</v>
      </c>
      <c r="B37" s="139">
        <f>[3]Slutanvändning!$N$1592</f>
        <v>7223.292761418752</v>
      </c>
      <c r="C37" s="93">
        <f>[3]Slutanvändning!$N$1593</f>
        <v>66684</v>
      </c>
      <c r="D37" s="104">
        <f>[3]Slutanvändning!$N$1586</f>
        <v>2210</v>
      </c>
      <c r="E37" s="93">
        <f>[3]Slutanvändning!$Q$1587</f>
        <v>0</v>
      </c>
      <c r="F37" s="104">
        <f>[3]Slutanvändning!$N$1588</f>
        <v>0</v>
      </c>
      <c r="G37" s="93">
        <f>[3]Slutanvändning!$N$1589</f>
        <v>0</v>
      </c>
      <c r="H37" s="104">
        <f>[3]Slutanvändning!$N$1590</f>
        <v>30619</v>
      </c>
      <c r="I37" s="93">
        <f>[3]Slutanvändning!$N$1591</f>
        <v>0</v>
      </c>
      <c r="J37" s="93">
        <v>0</v>
      </c>
      <c r="K37" s="93">
        <f>[3]Slutanvändning!U1587</f>
        <v>0</v>
      </c>
      <c r="L37" s="93">
        <f>[3]Slutanvändning!V1587</f>
        <v>0</v>
      </c>
      <c r="M37" s="93"/>
      <c r="N37" s="93"/>
      <c r="O37" s="93"/>
      <c r="P37" s="139">
        <f t="shared" si="4"/>
        <v>106736.29276141875</v>
      </c>
      <c r="Q37" s="33"/>
      <c r="R37" s="86" t="str">
        <f>O30</f>
        <v>Övrigt</v>
      </c>
      <c r="S37" s="61" t="str">
        <f>ROUND(O43/1000,0) &amp;" GWh"</f>
        <v>0 GWh</v>
      </c>
      <c r="T37" s="42">
        <f>O$44</f>
        <v>0</v>
      </c>
      <c r="U37" s="36"/>
    </row>
    <row r="38" spans="1:47" ht="15.75">
      <c r="A38" s="5" t="s">
        <v>38</v>
      </c>
      <c r="B38" s="139">
        <f>[3]Slutanvändning!$N$1601</f>
        <v>12576.640921315771</v>
      </c>
      <c r="C38" s="93">
        <f>[3]Slutanvändning!$N$1602</f>
        <v>4792</v>
      </c>
      <c r="D38" s="104">
        <f>[3]Slutanvändning!$N$1595</f>
        <v>0</v>
      </c>
      <c r="E38" s="93">
        <f>[3]Slutanvändning!$Q$1596</f>
        <v>0</v>
      </c>
      <c r="F38" s="104">
        <f>[3]Slutanvändning!$N$1597</f>
        <v>0</v>
      </c>
      <c r="G38" s="93">
        <f>[3]Slutanvändning!$N$1598</f>
        <v>0</v>
      </c>
      <c r="H38" s="104">
        <f>[3]Slutanvändning!$N$1599</f>
        <v>0</v>
      </c>
      <c r="I38" s="93">
        <f>[3]Slutanvändning!$N$1600</f>
        <v>0</v>
      </c>
      <c r="J38" s="93">
        <v>0</v>
      </c>
      <c r="K38" s="93">
        <f>[3]Slutanvändning!U1596</f>
        <v>0</v>
      </c>
      <c r="L38" s="93">
        <f>[3]Slutanvändning!V1596</f>
        <v>0</v>
      </c>
      <c r="M38" s="93"/>
      <c r="N38" s="93"/>
      <c r="O38" s="93"/>
      <c r="P38" s="139">
        <f t="shared" si="4"/>
        <v>17368.640921315771</v>
      </c>
      <c r="Q38" s="33"/>
      <c r="R38" s="44"/>
      <c r="S38" s="152" t="str">
        <f>ROUND(B43/1000,0) &amp;" GWh"</f>
        <v>0 GWh</v>
      </c>
      <c r="T38" s="40"/>
      <c r="U38" s="36"/>
    </row>
    <row r="39" spans="1:47" ht="15.75">
      <c r="A39" s="5" t="s">
        <v>39</v>
      </c>
      <c r="B39" s="93">
        <f>[3]Slutanvändning!$N$1610</f>
        <v>0</v>
      </c>
      <c r="C39" s="93">
        <f>[3]Slutanvändning!$N$1611</f>
        <v>3714</v>
      </c>
      <c r="D39" s="104">
        <f>[3]Slutanvändning!$N$1604</f>
        <v>0</v>
      </c>
      <c r="E39" s="93">
        <f>[3]Slutanvändning!$Q$1605</f>
        <v>0</v>
      </c>
      <c r="F39" s="104">
        <f>[3]Slutanvändning!$N$1606</f>
        <v>0</v>
      </c>
      <c r="G39" s="93">
        <f>[3]Slutanvändning!$N$1607</f>
        <v>0</v>
      </c>
      <c r="H39" s="104">
        <f>[3]Slutanvändning!$N$1608</f>
        <v>0</v>
      </c>
      <c r="I39" s="93">
        <f>[3]Slutanvändning!$N$1609</f>
        <v>0</v>
      </c>
      <c r="J39" s="93">
        <v>0</v>
      </c>
      <c r="K39" s="93">
        <f>[3]Slutanvändning!U1605</f>
        <v>0</v>
      </c>
      <c r="L39" s="93">
        <f>[3]Slutanvändning!V1605</f>
        <v>0</v>
      </c>
      <c r="M39" s="93"/>
      <c r="N39" s="93"/>
      <c r="O39" s="93"/>
      <c r="P39" s="93">
        <f>SUM(B39:N39)</f>
        <v>3714</v>
      </c>
      <c r="Q39" s="33"/>
      <c r="R39" s="41"/>
      <c r="S39" s="10"/>
      <c r="T39" s="64"/>
    </row>
    <row r="40" spans="1:47" ht="15.75">
      <c r="A40" s="5" t="s">
        <v>14</v>
      </c>
      <c r="B40" s="106">
        <f>SUM(B32:B39)</f>
        <v>54965</v>
      </c>
      <c r="C40" s="93">
        <f t="shared" ref="C40:O40" si="5">SUM(C32:C39)</f>
        <v>240629</v>
      </c>
      <c r="D40" s="149">
        <f t="shared" si="5"/>
        <v>156982</v>
      </c>
      <c r="E40" s="93">
        <f t="shared" si="5"/>
        <v>0</v>
      </c>
      <c r="F40" s="153">
        <f>SUM(F32:F39)</f>
        <v>113813</v>
      </c>
      <c r="G40" s="93">
        <f t="shared" si="5"/>
        <v>33957</v>
      </c>
      <c r="H40" s="149">
        <f t="shared" si="5"/>
        <v>67173.000000000029</v>
      </c>
      <c r="I40" s="93">
        <f t="shared" si="5"/>
        <v>0</v>
      </c>
      <c r="J40" s="93">
        <f t="shared" si="5"/>
        <v>0</v>
      </c>
      <c r="K40" s="93">
        <f t="shared" si="5"/>
        <v>0</v>
      </c>
      <c r="L40" s="93">
        <f t="shared" si="5"/>
        <v>0</v>
      </c>
      <c r="M40" s="93">
        <f t="shared" si="5"/>
        <v>0</v>
      </c>
      <c r="N40" s="93">
        <f t="shared" si="5"/>
        <v>0</v>
      </c>
      <c r="O40" s="93">
        <f t="shared" si="5"/>
        <v>0</v>
      </c>
      <c r="P40" s="106">
        <f>SUM(B40:N40)</f>
        <v>667519</v>
      </c>
      <c r="Q40" s="33"/>
      <c r="R40" s="41"/>
      <c r="S40" s="10" t="s">
        <v>25</v>
      </c>
      <c r="T40" s="64" t="s">
        <v>26</v>
      </c>
    </row>
    <row r="41" spans="1:47">
      <c r="B41" s="60"/>
      <c r="C41" s="60"/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6"/>
      <c r="R41" s="41" t="s">
        <v>40</v>
      </c>
      <c r="S41" s="65" t="str">
        <f>ROUND((B46+C46)/1000,0) &amp;" GWh"</f>
        <v>32 GWh</v>
      </c>
      <c r="T41" s="117"/>
    </row>
    <row r="42" spans="1:47">
      <c r="A42" s="46" t="s">
        <v>43</v>
      </c>
      <c r="B42" s="94">
        <f>B39+B38+B37</f>
        <v>19799.933682734525</v>
      </c>
      <c r="C42" s="94">
        <f>C39+C38+C37</f>
        <v>75190</v>
      </c>
      <c r="D42" s="94">
        <f>D39+D38+D37</f>
        <v>2210</v>
      </c>
      <c r="E42" s="94">
        <f t="shared" ref="E42:P42" si="6">E39+E38+E37</f>
        <v>0</v>
      </c>
      <c r="F42" s="95">
        <f t="shared" si="6"/>
        <v>0</v>
      </c>
      <c r="G42" s="94">
        <f t="shared" si="6"/>
        <v>0</v>
      </c>
      <c r="H42" s="94">
        <f t="shared" si="6"/>
        <v>30619</v>
      </c>
      <c r="I42" s="95">
        <f t="shared" si="6"/>
        <v>0</v>
      </c>
      <c r="J42" s="94">
        <f t="shared" si="6"/>
        <v>0</v>
      </c>
      <c r="K42" s="94">
        <f t="shared" si="6"/>
        <v>0</v>
      </c>
      <c r="L42" s="94">
        <f t="shared" si="6"/>
        <v>0</v>
      </c>
      <c r="M42" s="94">
        <f t="shared" si="6"/>
        <v>0</v>
      </c>
      <c r="N42" s="94">
        <f t="shared" si="6"/>
        <v>0</v>
      </c>
      <c r="O42" s="94">
        <f t="shared" si="6"/>
        <v>0</v>
      </c>
      <c r="P42" s="94">
        <f t="shared" si="6"/>
        <v>127818.93368273453</v>
      </c>
      <c r="Q42" s="34"/>
      <c r="R42" s="41" t="s">
        <v>41</v>
      </c>
      <c r="S42" s="11" t="str">
        <f>ROUND(P42/1000,0) &amp;" GWh"</f>
        <v>128 GWh</v>
      </c>
      <c r="T42" s="42">
        <f>P42/P40</f>
        <v>0.1914835887558774</v>
      </c>
    </row>
    <row r="43" spans="1:47">
      <c r="A43" s="47" t="s">
        <v>45</v>
      </c>
      <c r="B43" s="113"/>
      <c r="C43" s="114">
        <f>C40+C24-C7+C46</f>
        <v>260296.97219999999</v>
      </c>
      <c r="D43" s="114">
        <f t="shared" ref="D43:O43" si="7">D11+D24+D40</f>
        <v>156982</v>
      </c>
      <c r="E43" s="114">
        <f t="shared" si="7"/>
        <v>0</v>
      </c>
      <c r="F43" s="114">
        <f t="shared" si="7"/>
        <v>116429</v>
      </c>
      <c r="G43" s="114">
        <f t="shared" si="7"/>
        <v>37516</v>
      </c>
      <c r="H43" s="114">
        <f t="shared" si="7"/>
        <v>129290.00000000003</v>
      </c>
      <c r="I43" s="114">
        <f t="shared" si="7"/>
        <v>0</v>
      </c>
      <c r="J43" s="114">
        <f t="shared" si="7"/>
        <v>0</v>
      </c>
      <c r="K43" s="114">
        <f t="shared" si="7"/>
        <v>0</v>
      </c>
      <c r="L43" s="114">
        <f t="shared" si="7"/>
        <v>0</v>
      </c>
      <c r="M43" s="114">
        <f t="shared" si="7"/>
        <v>0</v>
      </c>
      <c r="N43" s="114">
        <f t="shared" si="7"/>
        <v>0</v>
      </c>
      <c r="O43" s="114">
        <f t="shared" si="7"/>
        <v>0</v>
      </c>
      <c r="P43" s="115">
        <f>SUM(C43:O43)</f>
        <v>700513.97219999996</v>
      </c>
      <c r="Q43" s="34"/>
      <c r="R43" s="41" t="s">
        <v>42</v>
      </c>
      <c r="S43" s="11" t="str">
        <f>ROUND(P36/1000,0) &amp;" GWh"</f>
        <v>62 GWh</v>
      </c>
      <c r="T43" s="63">
        <f>P36/P40</f>
        <v>9.3177179713203051E-2</v>
      </c>
    </row>
    <row r="44" spans="1:47">
      <c r="A44" s="47" t="s">
        <v>46</v>
      </c>
      <c r="B44" s="96"/>
      <c r="C44" s="103">
        <f>C43/$P$43</f>
        <v>0.37157998630994332</v>
      </c>
      <c r="D44" s="103">
        <f t="shared" ref="D44:P44" si="8">D43/$P$43</f>
        <v>0.22409545880575371</v>
      </c>
      <c r="E44" s="103">
        <f t="shared" si="8"/>
        <v>0</v>
      </c>
      <c r="F44" s="103">
        <f t="shared" si="8"/>
        <v>0.1662051074218388</v>
      </c>
      <c r="G44" s="103">
        <f t="shared" si="8"/>
        <v>5.3554963196778334E-2</v>
      </c>
      <c r="H44" s="103">
        <f t="shared" si="8"/>
        <v>0.18456448426568592</v>
      </c>
      <c r="I44" s="103">
        <f t="shared" si="8"/>
        <v>0</v>
      </c>
      <c r="J44" s="103">
        <f t="shared" si="8"/>
        <v>0</v>
      </c>
      <c r="K44" s="103">
        <f t="shared" si="8"/>
        <v>0</v>
      </c>
      <c r="L44" s="103">
        <f t="shared" si="8"/>
        <v>0</v>
      </c>
      <c r="M44" s="103">
        <f t="shared" si="8"/>
        <v>0</v>
      </c>
      <c r="N44" s="103">
        <f t="shared" si="8"/>
        <v>0</v>
      </c>
      <c r="O44" s="103">
        <f t="shared" si="8"/>
        <v>0</v>
      </c>
      <c r="P44" s="103">
        <f t="shared" si="8"/>
        <v>1</v>
      </c>
      <c r="Q44" s="34"/>
      <c r="R44" s="41" t="s">
        <v>44</v>
      </c>
      <c r="S44" s="11" t="str">
        <f>ROUND(P34/1000,0) &amp;" GWh"</f>
        <v>11 GWh</v>
      </c>
      <c r="T44" s="42">
        <f>P34/P40</f>
        <v>1.6456460415358965E-2</v>
      </c>
      <c r="U44" s="36"/>
    </row>
    <row r="45" spans="1:47">
      <c r="A45" s="48"/>
      <c r="B45" s="104"/>
      <c r="C45" s="56"/>
      <c r="D45" s="56"/>
      <c r="E45" s="56"/>
      <c r="F45" s="67"/>
      <c r="G45" s="56"/>
      <c r="H45" s="56"/>
      <c r="I45" s="67"/>
      <c r="J45" s="56"/>
      <c r="K45" s="56"/>
      <c r="L45" s="56"/>
      <c r="M45" s="56"/>
      <c r="N45" s="67"/>
      <c r="O45" s="67"/>
      <c r="P45" s="67"/>
      <c r="Q45" s="34"/>
      <c r="R45" s="41" t="s">
        <v>31</v>
      </c>
      <c r="S45" s="11" t="str">
        <f>ROUND(P32/1000,0) &amp;" GWh"</f>
        <v>11 GWh</v>
      </c>
      <c r="T45" s="42">
        <f>P32/P40</f>
        <v>1.6920866671959901E-2</v>
      </c>
      <c r="U45" s="36"/>
    </row>
    <row r="46" spans="1:47">
      <c r="A46" s="48" t="s">
        <v>49</v>
      </c>
      <c r="B46" s="68">
        <f>B24-B40</f>
        <v>12252</v>
      </c>
      <c r="C46" s="68">
        <f>(C40+C24)*0.08</f>
        <v>19281.2572</v>
      </c>
      <c r="D46" s="56"/>
      <c r="E46" s="56"/>
      <c r="F46" s="67"/>
      <c r="G46" s="56"/>
      <c r="H46" s="56"/>
      <c r="I46" s="67"/>
      <c r="J46" s="56"/>
      <c r="K46" s="56"/>
      <c r="L46" s="56"/>
      <c r="M46" s="56"/>
      <c r="N46" s="67"/>
      <c r="O46" s="67"/>
      <c r="P46" s="52"/>
      <c r="Q46" s="34"/>
      <c r="R46" s="41" t="s">
        <v>47</v>
      </c>
      <c r="S46" s="11" t="str">
        <f>ROUND(P33/1000,0) &amp;" GWh"</f>
        <v>276 GWh</v>
      </c>
      <c r="T46" s="63">
        <f>P33/P40</f>
        <v>0.41296581594274917</v>
      </c>
      <c r="U46" s="36"/>
    </row>
    <row r="47" spans="1:47">
      <c r="A47" s="48" t="s">
        <v>51</v>
      </c>
      <c r="B47" s="97">
        <f>B46/B24</f>
        <v>0.18227531725605128</v>
      </c>
      <c r="C47" s="97">
        <f>C46/(C40+C24)</f>
        <v>0.08</v>
      </c>
      <c r="D47" s="56"/>
      <c r="E47" s="56"/>
      <c r="F47" s="67"/>
      <c r="G47" s="56"/>
      <c r="H47" s="56"/>
      <c r="I47" s="67"/>
      <c r="J47" s="56"/>
      <c r="K47" s="56"/>
      <c r="L47" s="56"/>
      <c r="M47" s="56"/>
      <c r="N47" s="67"/>
      <c r="O47" s="67"/>
      <c r="P47" s="67"/>
      <c r="Q47" s="34"/>
      <c r="R47" s="41" t="s">
        <v>48</v>
      </c>
      <c r="S47" s="11" t="str">
        <f>ROUND(P35/1000,0) &amp;" GWh"</f>
        <v>180 GWh</v>
      </c>
      <c r="T47" s="63">
        <f>P35/P40</f>
        <v>0.26899608850085166</v>
      </c>
    </row>
    <row r="48" spans="1:47" ht="15.75" thickBot="1">
      <c r="A48" s="13"/>
      <c r="B48" s="14"/>
      <c r="C48" s="16"/>
      <c r="D48" s="15"/>
      <c r="E48" s="15"/>
      <c r="F48" s="24"/>
      <c r="G48" s="15"/>
      <c r="H48" s="15"/>
      <c r="I48" s="24"/>
      <c r="J48" s="15"/>
      <c r="K48" s="15"/>
      <c r="L48" s="15"/>
      <c r="M48" s="16"/>
      <c r="N48" s="17"/>
      <c r="O48" s="17"/>
      <c r="P48" s="17"/>
      <c r="Q48" s="87"/>
      <c r="R48" s="69" t="s">
        <v>50</v>
      </c>
      <c r="S48" s="11" t="str">
        <f>ROUND(P40/1000,0) &amp;" GWh"</f>
        <v>668 GWh</v>
      </c>
      <c r="T48" s="70">
        <f>SUM(T42:T47)</f>
        <v>1</v>
      </c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3"/>
      <c r="AH48" s="13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</row>
    <row r="49" spans="1:47">
      <c r="A49" s="16"/>
      <c r="B49" s="14"/>
      <c r="C49" s="16"/>
      <c r="D49" s="15"/>
      <c r="E49" s="15"/>
      <c r="F49" s="24"/>
      <c r="G49" s="15"/>
      <c r="H49" s="15"/>
      <c r="I49" s="24"/>
      <c r="J49" s="15"/>
      <c r="K49" s="15"/>
      <c r="L49" s="15"/>
      <c r="M49" s="16"/>
      <c r="N49" s="17"/>
      <c r="O49" s="17"/>
      <c r="P49" s="17"/>
      <c r="Q49" s="16"/>
      <c r="R49" s="13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3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</row>
    <row r="50" spans="1:47">
      <c r="A50" s="16"/>
      <c r="B50" s="14"/>
      <c r="C50" s="18"/>
      <c r="D50" s="15"/>
      <c r="E50" s="15"/>
      <c r="F50" s="24"/>
      <c r="G50" s="15"/>
      <c r="H50" s="15"/>
      <c r="I50" s="24"/>
      <c r="J50" s="15"/>
      <c r="K50" s="15"/>
      <c r="L50" s="15"/>
      <c r="M50" s="16"/>
      <c r="N50" s="17"/>
      <c r="O50" s="17"/>
      <c r="P50" s="17"/>
      <c r="Q50" s="16"/>
      <c r="R50" s="13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3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</row>
    <row r="51" spans="1:47">
      <c r="A51" s="16"/>
      <c r="B51" s="14"/>
      <c r="C51" s="16"/>
      <c r="D51" s="15"/>
      <c r="E51" s="15"/>
      <c r="F51" s="24"/>
      <c r="G51" s="15"/>
      <c r="H51" s="15"/>
      <c r="I51" s="24"/>
      <c r="J51" s="15"/>
      <c r="K51" s="15"/>
      <c r="L51" s="15"/>
      <c r="M51" s="16"/>
      <c r="N51" s="17"/>
      <c r="O51" s="17"/>
      <c r="P51" s="17"/>
      <c r="Q51" s="16"/>
      <c r="R51" s="13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3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</row>
    <row r="52" spans="1:47">
      <c r="A52" s="16"/>
      <c r="B52" s="14"/>
      <c r="C52" s="16"/>
      <c r="D52" s="15"/>
      <c r="E52" s="15"/>
      <c r="F52" s="24"/>
      <c r="G52" s="15"/>
      <c r="H52" s="15"/>
      <c r="I52" s="24"/>
      <c r="J52" s="15"/>
      <c r="K52" s="15"/>
      <c r="L52" s="15"/>
      <c r="M52" s="16"/>
      <c r="N52" s="17"/>
      <c r="O52" s="17"/>
      <c r="P52" s="17"/>
      <c r="Q52" s="16"/>
      <c r="R52" s="13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3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</row>
    <row r="53" spans="1:47">
      <c r="A53" s="16"/>
      <c r="B53" s="14"/>
      <c r="C53" s="16"/>
      <c r="D53" s="15"/>
      <c r="E53" s="15"/>
      <c r="F53" s="24"/>
      <c r="G53" s="15"/>
      <c r="H53" s="15"/>
      <c r="I53" s="24"/>
      <c r="J53" s="15"/>
      <c r="K53" s="15"/>
      <c r="L53" s="15"/>
      <c r="M53" s="16"/>
      <c r="N53" s="17"/>
      <c r="O53" s="17"/>
      <c r="P53" s="17"/>
      <c r="Q53" s="16"/>
      <c r="R53" s="13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3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</row>
    <row r="54" spans="1:47">
      <c r="A54" s="16"/>
      <c r="B54" s="14"/>
      <c r="C54" s="16"/>
      <c r="D54" s="15"/>
      <c r="E54" s="15"/>
      <c r="F54" s="24"/>
      <c r="G54" s="15"/>
      <c r="H54" s="15"/>
      <c r="I54" s="24"/>
      <c r="J54" s="15"/>
      <c r="K54" s="15"/>
      <c r="L54" s="15"/>
      <c r="M54" s="16"/>
      <c r="N54" s="17"/>
      <c r="O54" s="17"/>
      <c r="P54" s="17"/>
      <c r="Q54" s="16"/>
      <c r="R54" s="13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3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</row>
    <row r="55" spans="1:47" ht="15.75">
      <c r="A55" s="16"/>
      <c r="B55" s="14"/>
      <c r="C55" s="16"/>
      <c r="D55" s="15"/>
      <c r="E55" s="15"/>
      <c r="F55" s="24"/>
      <c r="G55" s="15"/>
      <c r="H55" s="15"/>
      <c r="I55" s="24"/>
      <c r="J55" s="15"/>
      <c r="K55" s="15"/>
      <c r="L55" s="15"/>
      <c r="M55" s="16"/>
      <c r="N55" s="17"/>
      <c r="O55" s="17"/>
      <c r="P55" s="17"/>
      <c r="Q55" s="16"/>
      <c r="R55" s="10"/>
      <c r="S55" s="45"/>
      <c r="T55" s="50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3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</row>
    <row r="56" spans="1:47" ht="15.75">
      <c r="A56" s="16"/>
      <c r="B56" s="14"/>
      <c r="C56" s="16"/>
      <c r="D56" s="15"/>
      <c r="E56" s="15"/>
      <c r="F56" s="24"/>
      <c r="G56" s="15"/>
      <c r="H56" s="15"/>
      <c r="I56" s="24"/>
      <c r="J56" s="15"/>
      <c r="K56" s="15"/>
      <c r="L56" s="15"/>
      <c r="M56" s="16"/>
      <c r="N56" s="17"/>
      <c r="O56" s="17"/>
      <c r="P56" s="17"/>
      <c r="Q56" s="16"/>
      <c r="R56" s="10"/>
      <c r="S56" s="45"/>
      <c r="T56" s="50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3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</row>
    <row r="57" spans="1:47" ht="15.75">
      <c r="A57" s="16"/>
      <c r="B57" s="14"/>
      <c r="C57" s="16"/>
      <c r="D57" s="15"/>
      <c r="E57" s="15"/>
      <c r="F57" s="24"/>
      <c r="G57" s="15"/>
      <c r="H57" s="15"/>
      <c r="I57" s="24"/>
      <c r="J57" s="15"/>
      <c r="K57" s="15"/>
      <c r="L57" s="15"/>
      <c r="M57" s="16"/>
      <c r="N57" s="17"/>
      <c r="O57" s="17"/>
      <c r="P57" s="17"/>
      <c r="Q57" s="16"/>
      <c r="R57" s="10"/>
      <c r="S57" s="45"/>
      <c r="T57" s="50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3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</row>
    <row r="58" spans="1:47" ht="15.75">
      <c r="A58" s="10"/>
      <c r="B58" s="72"/>
      <c r="C58" s="19"/>
      <c r="D58" s="73"/>
      <c r="E58" s="73"/>
      <c r="F58" s="74"/>
      <c r="G58" s="73"/>
      <c r="H58" s="73"/>
      <c r="I58" s="74"/>
      <c r="J58" s="73"/>
      <c r="K58" s="73"/>
      <c r="L58" s="73"/>
      <c r="M58" s="45"/>
      <c r="N58" s="84"/>
      <c r="O58" s="84"/>
      <c r="P58" s="75"/>
      <c r="Q58" s="10"/>
      <c r="R58" s="10"/>
      <c r="S58" s="45"/>
      <c r="T58" s="50"/>
    </row>
    <row r="59" spans="1:47" ht="15.75">
      <c r="A59" s="10"/>
      <c r="B59" s="72"/>
      <c r="C59" s="19"/>
      <c r="D59" s="73"/>
      <c r="E59" s="73"/>
      <c r="F59" s="74"/>
      <c r="G59" s="73"/>
      <c r="H59" s="73"/>
      <c r="I59" s="74"/>
      <c r="J59" s="73"/>
      <c r="K59" s="73"/>
      <c r="L59" s="73"/>
      <c r="M59" s="45"/>
      <c r="N59" s="84"/>
      <c r="O59" s="84"/>
      <c r="P59" s="75"/>
      <c r="Q59" s="10"/>
      <c r="R59" s="10"/>
      <c r="S59" s="20"/>
      <c r="T59" s="21"/>
    </row>
    <row r="60" spans="1:47" ht="15.75">
      <c r="A60" s="10"/>
      <c r="B60" s="72"/>
      <c r="C60" s="19"/>
      <c r="D60" s="73"/>
      <c r="E60" s="73"/>
      <c r="F60" s="74"/>
      <c r="G60" s="73"/>
      <c r="H60" s="73"/>
      <c r="I60" s="74"/>
      <c r="J60" s="73"/>
      <c r="K60" s="73"/>
      <c r="L60" s="73"/>
      <c r="M60" s="45"/>
      <c r="N60" s="84"/>
      <c r="O60" s="84"/>
      <c r="P60" s="75"/>
      <c r="Q60" s="10"/>
      <c r="R60" s="10"/>
      <c r="S60" s="10"/>
      <c r="T60" s="45"/>
    </row>
    <row r="61" spans="1:47" ht="15.75">
      <c r="A61" s="9"/>
      <c r="B61" s="72"/>
      <c r="C61" s="19"/>
      <c r="D61" s="73"/>
      <c r="E61" s="73"/>
      <c r="F61" s="74"/>
      <c r="G61" s="73"/>
      <c r="H61" s="73"/>
      <c r="I61" s="74"/>
      <c r="J61" s="73"/>
      <c r="K61" s="73"/>
      <c r="L61" s="73"/>
      <c r="M61" s="45"/>
      <c r="N61" s="84"/>
      <c r="O61" s="84"/>
      <c r="P61" s="75"/>
      <c r="Q61" s="10"/>
      <c r="R61" s="10"/>
      <c r="S61" s="77"/>
      <c r="T61" s="78"/>
    </row>
    <row r="62" spans="1:47" ht="15.75">
      <c r="A62" s="10"/>
      <c r="B62" s="72"/>
      <c r="C62" s="19"/>
      <c r="D62" s="72"/>
      <c r="E62" s="72"/>
      <c r="F62" s="76"/>
      <c r="G62" s="72"/>
      <c r="H62" s="72"/>
      <c r="I62" s="76"/>
      <c r="J62" s="72"/>
      <c r="K62" s="72"/>
      <c r="L62" s="72"/>
      <c r="M62" s="45"/>
      <c r="N62" s="84"/>
      <c r="O62" s="84"/>
      <c r="P62" s="75"/>
      <c r="Q62" s="10"/>
      <c r="R62" s="10"/>
      <c r="S62" s="45"/>
      <c r="T62" s="50"/>
    </row>
    <row r="63" spans="1:47" ht="15.75">
      <c r="A63" s="10"/>
      <c r="B63" s="72"/>
      <c r="C63" s="10"/>
      <c r="D63" s="72"/>
      <c r="E63" s="72"/>
      <c r="F63" s="76"/>
      <c r="G63" s="72"/>
      <c r="H63" s="72"/>
      <c r="I63" s="76"/>
      <c r="J63" s="72"/>
      <c r="K63" s="72"/>
      <c r="L63" s="72"/>
      <c r="M63" s="10"/>
      <c r="N63" s="75"/>
      <c r="O63" s="75"/>
      <c r="P63" s="75"/>
      <c r="Q63" s="10"/>
      <c r="R63" s="10"/>
      <c r="S63" s="45"/>
      <c r="T63" s="50"/>
    </row>
    <row r="64" spans="1:47" ht="15.75">
      <c r="A64" s="10"/>
      <c r="B64" s="72"/>
      <c r="C64" s="10"/>
      <c r="D64" s="72"/>
      <c r="E64" s="72"/>
      <c r="F64" s="76"/>
      <c r="G64" s="72"/>
      <c r="H64" s="72"/>
      <c r="I64" s="76"/>
      <c r="J64" s="72"/>
      <c r="K64" s="72"/>
      <c r="L64" s="72"/>
      <c r="M64" s="10"/>
      <c r="N64" s="75"/>
      <c r="O64" s="75"/>
      <c r="P64" s="75"/>
      <c r="Q64" s="10"/>
      <c r="R64" s="10"/>
      <c r="S64" s="45"/>
      <c r="T64" s="50"/>
    </row>
    <row r="65" spans="1:20" ht="15.75">
      <c r="A65" s="10"/>
      <c r="B65" s="56"/>
      <c r="C65" s="10"/>
      <c r="D65" s="56"/>
      <c r="E65" s="56"/>
      <c r="F65" s="67"/>
      <c r="G65" s="56"/>
      <c r="H65" s="56"/>
      <c r="I65" s="67"/>
      <c r="J65" s="56"/>
      <c r="K65" s="72"/>
      <c r="L65" s="72"/>
      <c r="M65" s="10"/>
      <c r="N65" s="75"/>
      <c r="O65" s="75"/>
      <c r="P65" s="75"/>
      <c r="Q65" s="10"/>
      <c r="R65" s="10"/>
      <c r="S65" s="45"/>
      <c r="T65" s="50"/>
    </row>
    <row r="66" spans="1:20" ht="15.75">
      <c r="A66" s="10"/>
      <c r="B66" s="56"/>
      <c r="C66" s="10"/>
      <c r="D66" s="56"/>
      <c r="E66" s="56"/>
      <c r="F66" s="67"/>
      <c r="G66" s="56"/>
      <c r="H66" s="56"/>
      <c r="I66" s="67"/>
      <c r="J66" s="56"/>
      <c r="K66" s="72"/>
      <c r="L66" s="72"/>
      <c r="M66" s="10"/>
      <c r="N66" s="75"/>
      <c r="O66" s="75"/>
      <c r="P66" s="75"/>
      <c r="Q66" s="10"/>
      <c r="R66" s="10"/>
      <c r="S66" s="45"/>
      <c r="T66" s="50"/>
    </row>
    <row r="67" spans="1:20" ht="15.75">
      <c r="A67" s="10"/>
      <c r="B67" s="56"/>
      <c r="C67" s="10"/>
      <c r="D67" s="56"/>
      <c r="E67" s="56"/>
      <c r="F67" s="67"/>
      <c r="G67" s="56"/>
      <c r="H67" s="56"/>
      <c r="I67" s="67"/>
      <c r="J67" s="56"/>
      <c r="K67" s="72"/>
      <c r="L67" s="72"/>
      <c r="M67" s="10"/>
      <c r="N67" s="75"/>
      <c r="O67" s="75"/>
      <c r="P67" s="75"/>
      <c r="Q67" s="10"/>
      <c r="R67" s="10"/>
      <c r="S67" s="45"/>
      <c r="T67" s="50"/>
    </row>
    <row r="68" spans="1:20" ht="15.75">
      <c r="A68" s="10"/>
      <c r="B68" s="56"/>
      <c r="C68" s="10"/>
      <c r="D68" s="56"/>
      <c r="E68" s="56"/>
      <c r="F68" s="67"/>
      <c r="G68" s="56"/>
      <c r="H68" s="56"/>
      <c r="I68" s="67"/>
      <c r="J68" s="56"/>
      <c r="K68" s="72"/>
      <c r="L68" s="72"/>
      <c r="M68" s="10"/>
      <c r="N68" s="75"/>
      <c r="O68" s="75"/>
      <c r="P68" s="75"/>
      <c r="Q68" s="10"/>
      <c r="R68" s="51"/>
      <c r="S68" s="20"/>
      <c r="T68" s="23"/>
    </row>
    <row r="69" spans="1:20">
      <c r="A69" s="10"/>
      <c r="B69" s="56"/>
      <c r="C69" s="10"/>
      <c r="D69" s="56"/>
      <c r="E69" s="56"/>
      <c r="F69" s="67"/>
      <c r="G69" s="56"/>
      <c r="H69" s="56"/>
      <c r="I69" s="67"/>
      <c r="J69" s="56"/>
      <c r="K69" s="72"/>
      <c r="L69" s="72"/>
      <c r="M69" s="10"/>
      <c r="N69" s="75"/>
      <c r="O69" s="75"/>
      <c r="P69" s="75"/>
      <c r="Q69" s="10"/>
    </row>
    <row r="70" spans="1:20">
      <c r="A70" s="10"/>
      <c r="B70" s="56"/>
      <c r="C70" s="10"/>
      <c r="D70" s="56"/>
      <c r="E70" s="56"/>
      <c r="F70" s="67"/>
      <c r="G70" s="56"/>
      <c r="H70" s="56"/>
      <c r="I70" s="67"/>
      <c r="J70" s="56"/>
      <c r="K70" s="72"/>
      <c r="L70" s="72"/>
      <c r="M70" s="10"/>
      <c r="N70" s="75"/>
      <c r="O70" s="75"/>
      <c r="P70" s="75"/>
      <c r="Q70" s="10"/>
    </row>
    <row r="71" spans="1:20" ht="15.75">
      <c r="A71" s="10"/>
      <c r="B71" s="22"/>
      <c r="C71" s="10"/>
      <c r="D71" s="22"/>
      <c r="E71" s="22"/>
      <c r="F71" s="25"/>
      <c r="G71" s="22"/>
      <c r="H71" s="22"/>
      <c r="I71" s="25"/>
      <c r="J71" s="22"/>
      <c r="K71" s="72"/>
      <c r="L71" s="72"/>
      <c r="M71" s="10"/>
      <c r="N71" s="75"/>
      <c r="O71" s="75"/>
      <c r="P71" s="75"/>
      <c r="Q71" s="10"/>
    </row>
  </sheetData>
  <pageMargins left="0.7" right="0.7" top="0.75" bottom="0.75" header="0.3" footer="0.3"/>
  <legacy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U71"/>
  <sheetViews>
    <sheetView topLeftCell="I11" zoomScale="70" zoomScaleNormal="70" workbookViewId="0">
      <selection activeCell="T49" sqref="T49"/>
    </sheetView>
  </sheetViews>
  <sheetFormatPr defaultColWidth="8.625" defaultRowHeight="15"/>
  <cols>
    <col min="1" max="1" width="49.5" style="12" customWidth="1"/>
    <col min="2" max="2" width="17.625" style="52" customWidth="1"/>
    <col min="3" max="3" width="17.625" style="12" customWidth="1"/>
    <col min="4" max="12" width="17.625" style="52" customWidth="1"/>
    <col min="13" max="20" width="17.625" style="12" customWidth="1"/>
    <col min="21" max="16384" width="8.625" style="12"/>
  </cols>
  <sheetData>
    <row r="1" spans="1:34" ht="18.75">
      <c r="A1" s="3" t="s">
        <v>0</v>
      </c>
      <c r="Q1" s="4"/>
      <c r="R1" s="4"/>
      <c r="S1" s="4"/>
      <c r="T1" s="4"/>
    </row>
    <row r="2" spans="1:34" ht="15.75">
      <c r="A2" s="79" t="s">
        <v>85</v>
      </c>
      <c r="Q2" s="5"/>
      <c r="AG2" s="53"/>
      <c r="AH2" s="5"/>
    </row>
    <row r="3" spans="1:34" ht="30">
      <c r="A3" s="6">
        <v>2017</v>
      </c>
      <c r="C3" s="54" t="s">
        <v>1</v>
      </c>
      <c r="D3" s="54" t="s">
        <v>32</v>
      </c>
      <c r="E3" s="54" t="s">
        <v>2</v>
      </c>
      <c r="F3" s="55" t="s">
        <v>3</v>
      </c>
      <c r="G3" s="54" t="s">
        <v>17</v>
      </c>
      <c r="H3" s="54" t="s">
        <v>52</v>
      </c>
      <c r="I3" s="55" t="s">
        <v>5</v>
      </c>
      <c r="J3" s="54" t="s">
        <v>4</v>
      </c>
      <c r="K3" s="54" t="s">
        <v>6</v>
      </c>
      <c r="L3" s="54" t="s">
        <v>7</v>
      </c>
      <c r="M3" s="54" t="s">
        <v>68</v>
      </c>
      <c r="N3" s="54" t="s">
        <v>68</v>
      </c>
      <c r="O3" s="55" t="s">
        <v>68</v>
      </c>
      <c r="P3" s="57" t="s">
        <v>9</v>
      </c>
      <c r="Q3" s="53"/>
      <c r="AG3" s="53"/>
      <c r="AH3" s="53"/>
    </row>
    <row r="4" spans="1:34" s="29" customFormat="1" ht="11.25">
      <c r="A4" s="81" t="s">
        <v>60</v>
      </c>
      <c r="C4" s="80" t="s">
        <v>58</v>
      </c>
      <c r="D4" s="80" t="s">
        <v>59</v>
      </c>
      <c r="E4" s="27"/>
      <c r="F4" s="80" t="s">
        <v>61</v>
      </c>
      <c r="G4" s="27"/>
      <c r="H4" s="27"/>
      <c r="I4" s="80" t="s">
        <v>62</v>
      </c>
      <c r="J4" s="27"/>
      <c r="K4" s="27"/>
      <c r="L4" s="27"/>
      <c r="M4" s="27"/>
      <c r="N4" s="28"/>
      <c r="O4" s="28"/>
      <c r="P4" s="82" t="s">
        <v>66</v>
      </c>
      <c r="Q4" s="30"/>
      <c r="AG4" s="30"/>
      <c r="AH4" s="30"/>
    </row>
    <row r="5" spans="1:34" ht="15.75">
      <c r="A5" s="5" t="s">
        <v>53</v>
      </c>
      <c r="B5" s="60"/>
      <c r="C5" s="106">
        <f>[3]Solceller!$C$33</f>
        <v>2299</v>
      </c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3">
        <f>SUM(D5:O5)</f>
        <v>0</v>
      </c>
      <c r="Q5" s="53"/>
      <c r="AG5" s="53"/>
      <c r="AH5" s="53"/>
    </row>
    <row r="6" spans="1:34" ht="15.75">
      <c r="A6" s="5" t="s">
        <v>73</v>
      </c>
      <c r="B6" s="60"/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>
        <f t="shared" ref="P6:P11" si="0">SUM(D6:O6)</f>
        <v>0</v>
      </c>
      <c r="Q6" s="53"/>
      <c r="AG6" s="53"/>
      <c r="AH6" s="53"/>
    </row>
    <row r="7" spans="1:34" ht="15.75">
      <c r="A7" s="5" t="s">
        <v>10</v>
      </c>
      <c r="B7" s="60"/>
      <c r="C7" s="93">
        <f>[3]Elproduktion!$N$1202</f>
        <v>85468</v>
      </c>
      <c r="D7" s="93">
        <f>[3]Elproduktion!$N$1206</f>
        <v>0</v>
      </c>
      <c r="E7" s="93">
        <f>[3]Elproduktion!$Q$1204</f>
        <v>0</v>
      </c>
      <c r="F7" s="93">
        <f>[3]Elproduktion!$N$1205</f>
        <v>0</v>
      </c>
      <c r="G7" s="93">
        <f>[3]Elproduktion!$R$1206</f>
        <v>0</v>
      </c>
      <c r="H7" s="149">
        <f>[3]Elproduktion!$S$1207</f>
        <v>0</v>
      </c>
      <c r="I7" s="149">
        <f>[3]Elproduktion!$N$1208</f>
        <v>0</v>
      </c>
      <c r="J7" s="93">
        <f>[3]Elproduktion!$T$1206</f>
        <v>0</v>
      </c>
      <c r="K7" s="93">
        <f>[3]Elproduktion!U1204</f>
        <v>0</v>
      </c>
      <c r="L7" s="93">
        <f>[3]Elproduktion!V1204</f>
        <v>0</v>
      </c>
      <c r="M7" s="93"/>
      <c r="N7" s="93"/>
      <c r="O7" s="93"/>
      <c r="P7" s="149">
        <f t="shared" si="0"/>
        <v>0</v>
      </c>
      <c r="Q7" s="53"/>
      <c r="AG7" s="53"/>
      <c r="AH7" s="53"/>
    </row>
    <row r="8" spans="1:34" ht="15.75">
      <c r="A8" s="5" t="s">
        <v>11</v>
      </c>
      <c r="B8" s="60"/>
      <c r="C8" s="93">
        <f>[3]Elproduktion!$N$1210</f>
        <v>0</v>
      </c>
      <c r="D8" s="93">
        <f>[3]Elproduktion!$N$1214</f>
        <v>0</v>
      </c>
      <c r="E8" s="93">
        <f>[3]Elproduktion!$Q$1212</f>
        <v>0</v>
      </c>
      <c r="F8" s="93">
        <f>[3]Elproduktion!$N$1213</f>
        <v>0</v>
      </c>
      <c r="G8" s="93">
        <f>[3]Elproduktion!$R$1214</f>
        <v>0</v>
      </c>
      <c r="H8" s="93">
        <f>[3]Elproduktion!$S$1215</f>
        <v>0</v>
      </c>
      <c r="I8" s="93">
        <f>[3]Elproduktion!$N$1216</f>
        <v>0</v>
      </c>
      <c r="J8" s="93">
        <f>[3]Elproduktion!$T$1214</f>
        <v>0</v>
      </c>
      <c r="K8" s="93">
        <f>[3]Elproduktion!U1212</f>
        <v>0</v>
      </c>
      <c r="L8" s="93">
        <f>[3]Elproduktion!V1212</f>
        <v>0</v>
      </c>
      <c r="M8" s="93"/>
      <c r="N8" s="93"/>
      <c r="O8" s="93"/>
      <c r="P8" s="93">
        <f t="shared" si="0"/>
        <v>0</v>
      </c>
      <c r="Q8" s="53"/>
      <c r="AG8" s="53"/>
      <c r="AH8" s="53"/>
    </row>
    <row r="9" spans="1:34" ht="15.75">
      <c r="A9" s="5" t="s">
        <v>12</v>
      </c>
      <c r="B9" s="60"/>
      <c r="C9" s="93">
        <f>[3]Elproduktion!$N$1218</f>
        <v>23325</v>
      </c>
      <c r="D9" s="93">
        <f>[3]Elproduktion!$N$1222</f>
        <v>0</v>
      </c>
      <c r="E9" s="93">
        <f>[3]Elproduktion!$Q$1220</f>
        <v>0</v>
      </c>
      <c r="F9" s="93">
        <f>[3]Elproduktion!$N$1221</f>
        <v>0</v>
      </c>
      <c r="G9" s="93">
        <f>[3]Elproduktion!$R$1222</f>
        <v>0</v>
      </c>
      <c r="H9" s="93">
        <f>[3]Elproduktion!$S$1223</f>
        <v>0</v>
      </c>
      <c r="I9" s="93">
        <f>[3]Elproduktion!$N$1224</f>
        <v>0</v>
      </c>
      <c r="J9" s="93">
        <f>[3]Elproduktion!$T$1222</f>
        <v>0</v>
      </c>
      <c r="K9" s="93">
        <f>[3]Elproduktion!U1220</f>
        <v>0</v>
      </c>
      <c r="L9" s="93">
        <f>[3]Elproduktion!V1220</f>
        <v>0</v>
      </c>
      <c r="M9" s="93"/>
      <c r="N9" s="93"/>
      <c r="O9" s="93"/>
      <c r="P9" s="93">
        <f t="shared" si="0"/>
        <v>0</v>
      </c>
      <c r="Q9" s="53"/>
      <c r="AG9" s="53"/>
      <c r="AH9" s="53"/>
    </row>
    <row r="10" spans="1:34" ht="15.75">
      <c r="A10" s="5" t="s">
        <v>13</v>
      </c>
      <c r="B10" s="60"/>
      <c r="C10" s="93">
        <f>[3]Elproduktion!$N$1226</f>
        <v>269279</v>
      </c>
      <c r="D10" s="93">
        <f>[3]Elproduktion!$N$1230</f>
        <v>0</v>
      </c>
      <c r="E10" s="93">
        <f>[3]Elproduktion!$Q$1228</f>
        <v>0</v>
      </c>
      <c r="F10" s="93">
        <f>[3]Elproduktion!$N$1229</f>
        <v>0</v>
      </c>
      <c r="G10" s="93">
        <f>[3]Elproduktion!$R$1230</f>
        <v>0</v>
      </c>
      <c r="H10" s="93">
        <f>[3]Elproduktion!$S$1231</f>
        <v>0</v>
      </c>
      <c r="I10" s="93">
        <f>[3]Elproduktion!$N$1232</f>
        <v>0</v>
      </c>
      <c r="J10" s="93">
        <f>[3]Elproduktion!$T$1230</f>
        <v>0</v>
      </c>
      <c r="K10" s="93">
        <f>[3]Elproduktion!U1228</f>
        <v>0</v>
      </c>
      <c r="L10" s="93">
        <f>[3]Elproduktion!V1228</f>
        <v>0</v>
      </c>
      <c r="M10" s="93"/>
      <c r="N10" s="93"/>
      <c r="O10" s="93"/>
      <c r="P10" s="93">
        <f t="shared" si="0"/>
        <v>0</v>
      </c>
      <c r="Q10" s="53"/>
      <c r="R10" s="5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3"/>
      <c r="AH10" s="53"/>
    </row>
    <row r="11" spans="1:34" ht="15.75">
      <c r="A11" s="5" t="s">
        <v>14</v>
      </c>
      <c r="B11" s="60"/>
      <c r="C11" s="93">
        <f>SUM(C5:C10)</f>
        <v>380371</v>
      </c>
      <c r="D11" s="93">
        <f t="shared" ref="D11:O11" si="1">SUM(D5:D10)</f>
        <v>0</v>
      </c>
      <c r="E11" s="93">
        <f t="shared" si="1"/>
        <v>0</v>
      </c>
      <c r="F11" s="93">
        <f t="shared" si="1"/>
        <v>0</v>
      </c>
      <c r="G11" s="93">
        <f t="shared" si="1"/>
        <v>0</v>
      </c>
      <c r="H11" s="93">
        <f t="shared" si="1"/>
        <v>0</v>
      </c>
      <c r="I11" s="93">
        <f t="shared" si="1"/>
        <v>0</v>
      </c>
      <c r="J11" s="93">
        <f t="shared" si="1"/>
        <v>0</v>
      </c>
      <c r="K11" s="93">
        <f t="shared" si="1"/>
        <v>0</v>
      </c>
      <c r="L11" s="93">
        <f t="shared" si="1"/>
        <v>0</v>
      </c>
      <c r="M11" s="93">
        <f t="shared" si="1"/>
        <v>0</v>
      </c>
      <c r="N11" s="93">
        <f t="shared" si="1"/>
        <v>0</v>
      </c>
      <c r="O11" s="93">
        <f t="shared" si="1"/>
        <v>0</v>
      </c>
      <c r="P11" s="93">
        <f t="shared" si="0"/>
        <v>0</v>
      </c>
      <c r="Q11" s="53"/>
      <c r="R11" s="5"/>
      <c r="S11" s="59"/>
      <c r="T11" s="59"/>
      <c r="U11" s="59"/>
      <c r="V11" s="59"/>
      <c r="W11" s="59"/>
      <c r="X11" s="59"/>
      <c r="Y11" s="59"/>
      <c r="Z11" s="59"/>
      <c r="AA11" s="59"/>
      <c r="AB11" s="59"/>
      <c r="AC11" s="59"/>
      <c r="AD11" s="59"/>
      <c r="AE11" s="59"/>
      <c r="AF11" s="59"/>
      <c r="AG11" s="53"/>
      <c r="AH11" s="53"/>
    </row>
    <row r="12" spans="1:34" ht="15.75">
      <c r="B12" s="60"/>
      <c r="C12" s="60"/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4"/>
      <c r="R12" s="4"/>
      <c r="S12" s="4"/>
      <c r="T12" s="4"/>
    </row>
    <row r="13" spans="1:34" ht="15.75">
      <c r="B13" s="60"/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4"/>
      <c r="R13" s="4"/>
      <c r="S13" s="4"/>
      <c r="T13" s="4"/>
    </row>
    <row r="14" spans="1:34" ht="18.75">
      <c r="A14" s="3" t="s">
        <v>15</v>
      </c>
      <c r="B14" s="7"/>
      <c r="C14" s="60"/>
      <c r="D14" s="7"/>
      <c r="E14" s="7"/>
      <c r="F14" s="7"/>
      <c r="G14" s="7"/>
      <c r="H14" s="7"/>
      <c r="I14" s="7"/>
      <c r="J14" s="60"/>
      <c r="K14" s="60"/>
      <c r="L14" s="60"/>
      <c r="M14" s="60"/>
      <c r="N14" s="60"/>
      <c r="O14" s="60"/>
      <c r="P14" s="7"/>
      <c r="Q14" s="4"/>
      <c r="R14" s="4"/>
      <c r="S14" s="4"/>
      <c r="T14" s="4"/>
    </row>
    <row r="15" spans="1:34" ht="15.75">
      <c r="A15" s="79" t="str">
        <f>A2</f>
        <v>1290 Kristianstad</v>
      </c>
      <c r="B15" s="60"/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4"/>
      <c r="R15" s="4"/>
      <c r="S15" s="4"/>
      <c r="T15" s="4"/>
    </row>
    <row r="16" spans="1:34" ht="30">
      <c r="A16" s="6">
        <v>2017</v>
      </c>
      <c r="B16" s="54" t="s">
        <v>16</v>
      </c>
      <c r="C16" s="67" t="s">
        <v>8</v>
      </c>
      <c r="D16" s="54" t="s">
        <v>32</v>
      </c>
      <c r="E16" s="54" t="s">
        <v>2</v>
      </c>
      <c r="F16" s="55" t="s">
        <v>3</v>
      </c>
      <c r="G16" s="54" t="s">
        <v>17</v>
      </c>
      <c r="H16" s="54" t="s">
        <v>52</v>
      </c>
      <c r="I16" s="55" t="s">
        <v>5</v>
      </c>
      <c r="J16" s="54" t="s">
        <v>4</v>
      </c>
      <c r="K16" s="54" t="s">
        <v>6</v>
      </c>
      <c r="L16" s="54" t="s">
        <v>7</v>
      </c>
      <c r="M16" s="54" t="s">
        <v>71</v>
      </c>
      <c r="N16" s="54" t="s">
        <v>68</v>
      </c>
      <c r="O16" s="55" t="s">
        <v>68</v>
      </c>
      <c r="P16" s="57" t="s">
        <v>9</v>
      </c>
      <c r="Q16" s="53"/>
      <c r="AG16" s="53"/>
      <c r="AH16" s="53"/>
    </row>
    <row r="17" spans="1:34" s="29" customFormat="1" ht="11.25">
      <c r="A17" s="81" t="s">
        <v>60</v>
      </c>
      <c r="B17" s="80" t="s">
        <v>63</v>
      </c>
      <c r="C17" s="49"/>
      <c r="D17" s="80" t="s">
        <v>59</v>
      </c>
      <c r="E17" s="27"/>
      <c r="F17" s="80" t="s">
        <v>61</v>
      </c>
      <c r="G17" s="27"/>
      <c r="H17" s="27"/>
      <c r="I17" s="80" t="s">
        <v>62</v>
      </c>
      <c r="J17" s="27"/>
      <c r="K17" s="27"/>
      <c r="L17" s="27"/>
      <c r="M17" s="27"/>
      <c r="N17" s="28"/>
      <c r="O17" s="28"/>
      <c r="P17" s="82" t="s">
        <v>66</v>
      </c>
      <c r="Q17" s="30"/>
      <c r="AG17" s="30"/>
      <c r="AH17" s="30"/>
    </row>
    <row r="18" spans="1:34" ht="15.75">
      <c r="A18" s="5" t="s">
        <v>18</v>
      </c>
      <c r="B18" s="110">
        <f>[3]Fjärrvärmeproduktion!$N$1682+[3]Fjärrvärmeproduktion!$N$1722</f>
        <v>437449</v>
      </c>
      <c r="C18" s="112"/>
      <c r="D18" s="112">
        <f>[3]Fjärrvärmeproduktion!$N$1683</f>
        <v>995</v>
      </c>
      <c r="E18" s="112">
        <f>[3]Fjärrvärmeproduktion!$Q$1684</f>
        <v>0</v>
      </c>
      <c r="F18" s="112">
        <f>[3]Fjärrvärmeproduktion!$N$1685</f>
        <v>0</v>
      </c>
      <c r="G18" s="112">
        <f>[3]Fjärrvärmeproduktion!$R$1686</f>
        <v>23126</v>
      </c>
      <c r="H18" s="112">
        <f>[3]Fjärrvärmeproduktion!$S$1687</f>
        <v>436226</v>
      </c>
      <c r="I18" s="112">
        <f>[3]Fjärrvärmeproduktion!$N$1688</f>
        <v>26997</v>
      </c>
      <c r="J18" s="112">
        <f>[3]Fjärrvärmeproduktion!$T$1686</f>
        <v>0</v>
      </c>
      <c r="K18" s="112">
        <f>[3]Fjärrvärmeproduktion!U1684</f>
        <v>0</v>
      </c>
      <c r="L18" s="112">
        <f>[3]Fjärrvärmeproduktion!V1684</f>
        <v>0</v>
      </c>
      <c r="M18" s="112">
        <f>[3]Fjärrvärmeproduktion!$W$1687</f>
        <v>0</v>
      </c>
      <c r="N18" s="112"/>
      <c r="O18" s="112"/>
      <c r="P18" s="112">
        <f>SUM(C18:O18)</f>
        <v>487344</v>
      </c>
      <c r="Q18" s="4"/>
      <c r="R18" s="4"/>
      <c r="S18" s="4"/>
      <c r="T18" s="4"/>
    </row>
    <row r="19" spans="1:34" ht="15.75">
      <c r="A19" s="5" t="s">
        <v>19</v>
      </c>
      <c r="B19" s="110">
        <f>[3]Fjärrvärmeproduktion!$N$1690</f>
        <v>0</v>
      </c>
      <c r="C19" s="112"/>
      <c r="D19" s="112">
        <f>[3]Fjärrvärmeproduktion!$N$1691</f>
        <v>0</v>
      </c>
      <c r="E19" s="112">
        <f>[3]Fjärrvärmeproduktion!$Q$1692</f>
        <v>0</v>
      </c>
      <c r="F19" s="112">
        <f>[3]Fjärrvärmeproduktion!$N$1693</f>
        <v>0</v>
      </c>
      <c r="G19" s="112">
        <f>[3]Fjärrvärmeproduktion!$R$1694</f>
        <v>0</v>
      </c>
      <c r="H19" s="112">
        <f>[3]Fjärrvärmeproduktion!$S$1695</f>
        <v>0</v>
      </c>
      <c r="I19" s="112">
        <f>[3]Fjärrvärmeproduktion!$N$1696</f>
        <v>0</v>
      </c>
      <c r="J19" s="112">
        <f>[3]Fjärrvärmeproduktion!$T$1694</f>
        <v>0</v>
      </c>
      <c r="K19" s="112">
        <f>[3]Fjärrvärmeproduktion!U1692</f>
        <v>0</v>
      </c>
      <c r="L19" s="112">
        <f>[3]Fjärrvärmeproduktion!V1692</f>
        <v>0</v>
      </c>
      <c r="M19" s="112">
        <f>[3]Fjärrvärmeproduktion!$W$1695</f>
        <v>0</v>
      </c>
      <c r="N19" s="112"/>
      <c r="O19" s="112"/>
      <c r="P19" s="112">
        <f t="shared" ref="P19:P24" si="2">SUM(C19:O19)</f>
        <v>0</v>
      </c>
      <c r="Q19" s="4"/>
      <c r="R19" s="4"/>
      <c r="S19" s="4"/>
      <c r="T19" s="4"/>
    </row>
    <row r="20" spans="1:34" ht="15.75">
      <c r="A20" s="5" t="s">
        <v>20</v>
      </c>
      <c r="B20" s="138">
        <f>[3]Fjärrvärmeproduktion!$N$1698</f>
        <v>0</v>
      </c>
      <c r="C20" s="112"/>
      <c r="D20" s="112">
        <f>[3]Fjärrvärmeproduktion!$N$1699</f>
        <v>0</v>
      </c>
      <c r="E20" s="112">
        <f>[3]Fjärrvärmeproduktion!$Q$1700</f>
        <v>0</v>
      </c>
      <c r="F20" s="112">
        <f>[3]Fjärrvärmeproduktion!$N$1701</f>
        <v>0</v>
      </c>
      <c r="G20" s="112">
        <f>[3]Fjärrvärmeproduktion!$R$1702</f>
        <v>0</v>
      </c>
      <c r="H20" s="112">
        <f>[3]Fjärrvärmeproduktion!$S$1703</f>
        <v>0</v>
      </c>
      <c r="I20" s="112">
        <f>[3]Fjärrvärmeproduktion!$N$1704</f>
        <v>0</v>
      </c>
      <c r="J20" s="112">
        <f>[3]Fjärrvärmeproduktion!$T$1702</f>
        <v>0</v>
      </c>
      <c r="K20" s="112">
        <f>[3]Fjärrvärmeproduktion!U1700</f>
        <v>0</v>
      </c>
      <c r="L20" s="112">
        <f>[3]Fjärrvärmeproduktion!V1700</f>
        <v>0</v>
      </c>
      <c r="M20" s="112">
        <f>[3]Fjärrvärmeproduktion!$W$1703</f>
        <v>0</v>
      </c>
      <c r="N20" s="112"/>
      <c r="O20" s="112"/>
      <c r="P20" s="112">
        <f t="shared" si="2"/>
        <v>0</v>
      </c>
      <c r="Q20" s="4"/>
      <c r="R20" s="4"/>
      <c r="S20" s="4"/>
      <c r="T20" s="4"/>
    </row>
    <row r="21" spans="1:34" ht="16.5" thickBot="1">
      <c r="A21" s="5" t="s">
        <v>21</v>
      </c>
      <c r="B21" s="138">
        <f>[3]Fjärrvärmeproduktion!$N$1706</f>
        <v>0</v>
      </c>
      <c r="C21" s="112"/>
      <c r="D21" s="112">
        <f>[3]Fjärrvärmeproduktion!$N$1707</f>
        <v>0</v>
      </c>
      <c r="E21" s="112">
        <f>[3]Fjärrvärmeproduktion!$Q$1708</f>
        <v>0</v>
      </c>
      <c r="F21" s="112">
        <f>[3]Fjärrvärmeproduktion!$N$1709</f>
        <v>0</v>
      </c>
      <c r="G21" s="112">
        <f>[3]Fjärrvärmeproduktion!$R$1710</f>
        <v>0</v>
      </c>
      <c r="H21" s="112">
        <f>[3]Fjärrvärmeproduktion!$S$1711</f>
        <v>0</v>
      </c>
      <c r="I21" s="112">
        <f>[3]Fjärrvärmeproduktion!$N$1712</f>
        <v>0</v>
      </c>
      <c r="J21" s="112">
        <f>[3]Fjärrvärmeproduktion!$T$1710</f>
        <v>0</v>
      </c>
      <c r="K21" s="112">
        <f>[3]Fjärrvärmeproduktion!U1708</f>
        <v>0</v>
      </c>
      <c r="L21" s="112">
        <f>[3]Fjärrvärmeproduktion!V1708</f>
        <v>0</v>
      </c>
      <c r="M21" s="112">
        <f>[3]Fjärrvärmeproduktion!$W$1711</f>
        <v>0</v>
      </c>
      <c r="N21" s="112"/>
      <c r="O21" s="112"/>
      <c r="P21" s="112">
        <f t="shared" si="2"/>
        <v>0</v>
      </c>
      <c r="Q21" s="4"/>
      <c r="R21" s="37"/>
      <c r="S21" s="37"/>
      <c r="T21" s="37"/>
    </row>
    <row r="22" spans="1:34" ht="15.75">
      <c r="A22" s="5" t="s">
        <v>22</v>
      </c>
      <c r="B22" s="110">
        <f>[3]Fjärrvärmeproduktion!$N$1714</f>
        <v>449</v>
      </c>
      <c r="C22" s="112"/>
      <c r="D22" s="112">
        <f>[3]Fjärrvärmeproduktion!$N$1715</f>
        <v>0</v>
      </c>
      <c r="E22" s="112">
        <f>[3]Fjärrvärmeproduktion!$Q$1716</f>
        <v>0</v>
      </c>
      <c r="F22" s="112">
        <f>[3]Fjärrvärmeproduktion!$N$1717</f>
        <v>0</v>
      </c>
      <c r="G22" s="112">
        <f>[3]Fjärrvärmeproduktion!$R$1718</f>
        <v>0</v>
      </c>
      <c r="H22" s="112">
        <f>[3]Fjärrvärmeproduktion!$S$1719</f>
        <v>0</v>
      </c>
      <c r="I22" s="112">
        <f>[3]Fjärrvärmeproduktion!$N$1720</f>
        <v>0</v>
      </c>
      <c r="J22" s="112">
        <f>[3]Fjärrvärmeproduktion!$T$1718</f>
        <v>0</v>
      </c>
      <c r="K22" s="112">
        <f>[3]Fjärrvärmeproduktion!U1716</f>
        <v>0</v>
      </c>
      <c r="L22" s="112">
        <f>[3]Fjärrvärmeproduktion!V1716</f>
        <v>0</v>
      </c>
      <c r="M22" s="112">
        <f>[3]Fjärrvärmeproduktion!$W$1719</f>
        <v>0</v>
      </c>
      <c r="N22" s="112"/>
      <c r="O22" s="112"/>
      <c r="P22" s="112">
        <f t="shared" si="2"/>
        <v>0</v>
      </c>
      <c r="Q22" s="31"/>
      <c r="R22" s="43" t="s">
        <v>24</v>
      </c>
      <c r="S22" s="88" t="str">
        <f>ROUND(P43/1000,0) &amp;" GWh"</f>
        <v>2476 GWh</v>
      </c>
      <c r="T22" s="38"/>
      <c r="U22" s="36"/>
    </row>
    <row r="23" spans="1:34" ht="15.75">
      <c r="A23" s="5" t="s">
        <v>23</v>
      </c>
      <c r="B23" s="138">
        <v>0</v>
      </c>
      <c r="C23" s="112"/>
      <c r="D23" s="112">
        <f>[3]Fjärrvärmeproduktion!$N$1723</f>
        <v>0</v>
      </c>
      <c r="E23" s="112">
        <f>[3]Fjärrvärmeproduktion!$Q$1724</f>
        <v>0</v>
      </c>
      <c r="F23" s="112">
        <f>[3]Fjärrvärmeproduktion!$N$1725</f>
        <v>0</v>
      </c>
      <c r="G23" s="112">
        <f>[3]Fjärrvärmeproduktion!$R$1726</f>
        <v>0</v>
      </c>
      <c r="H23" s="112">
        <f>[3]Fjärrvärmeproduktion!$S$1727</f>
        <v>0</v>
      </c>
      <c r="I23" s="112">
        <f>[3]Fjärrvärmeproduktion!$N$1728</f>
        <v>0</v>
      </c>
      <c r="J23" s="112">
        <f>[3]Fjärrvärmeproduktion!$T$1726</f>
        <v>0</v>
      </c>
      <c r="K23" s="112">
        <f>[3]Fjärrvärmeproduktion!U1724</f>
        <v>0</v>
      </c>
      <c r="L23" s="112">
        <f>[3]Fjärrvärmeproduktion!V1724</f>
        <v>0</v>
      </c>
      <c r="M23" s="112">
        <f>[3]Fjärrvärmeproduktion!$W$1727</f>
        <v>0</v>
      </c>
      <c r="N23" s="112"/>
      <c r="O23" s="112"/>
      <c r="P23" s="112">
        <f t="shared" si="2"/>
        <v>0</v>
      </c>
      <c r="Q23" s="31"/>
      <c r="R23" s="41"/>
      <c r="S23" s="4"/>
      <c r="T23" s="39"/>
      <c r="U23" s="36"/>
    </row>
    <row r="24" spans="1:34" ht="15.75">
      <c r="A24" s="5" t="s">
        <v>14</v>
      </c>
      <c r="B24" s="112">
        <f>SUM(B18:B23)</f>
        <v>437898</v>
      </c>
      <c r="C24" s="112">
        <f t="shared" ref="C24:O24" si="3">SUM(C18:C23)</f>
        <v>0</v>
      </c>
      <c r="D24" s="112">
        <f t="shared" si="3"/>
        <v>995</v>
      </c>
      <c r="E24" s="112">
        <f t="shared" si="3"/>
        <v>0</v>
      </c>
      <c r="F24" s="112">
        <f t="shared" si="3"/>
        <v>0</v>
      </c>
      <c r="G24" s="112">
        <f t="shared" si="3"/>
        <v>23126</v>
      </c>
      <c r="H24" s="112">
        <f t="shared" si="3"/>
        <v>436226</v>
      </c>
      <c r="I24" s="112">
        <f t="shared" si="3"/>
        <v>26997</v>
      </c>
      <c r="J24" s="112">
        <f t="shared" si="3"/>
        <v>0</v>
      </c>
      <c r="K24" s="112">
        <f t="shared" si="3"/>
        <v>0</v>
      </c>
      <c r="L24" s="112">
        <f t="shared" si="3"/>
        <v>0</v>
      </c>
      <c r="M24" s="112">
        <f t="shared" si="3"/>
        <v>0</v>
      </c>
      <c r="N24" s="112">
        <f t="shared" si="3"/>
        <v>0</v>
      </c>
      <c r="O24" s="112">
        <f t="shared" si="3"/>
        <v>0</v>
      </c>
      <c r="P24" s="112">
        <f t="shared" si="2"/>
        <v>487344</v>
      </c>
      <c r="Q24" s="31"/>
      <c r="R24" s="41"/>
      <c r="S24" s="4" t="s">
        <v>25</v>
      </c>
      <c r="T24" s="39" t="s">
        <v>26</v>
      </c>
      <c r="U24" s="36"/>
    </row>
    <row r="25" spans="1:34" ht="15.75">
      <c r="B25" s="109"/>
      <c r="C25" s="109"/>
      <c r="D25" s="109"/>
      <c r="E25" s="109"/>
      <c r="F25" s="109"/>
      <c r="G25" s="109"/>
      <c r="H25" s="109"/>
      <c r="I25" s="109"/>
      <c r="J25" s="109"/>
      <c r="K25" s="109"/>
      <c r="L25" s="109"/>
      <c r="M25" s="109"/>
      <c r="N25" s="109"/>
      <c r="O25" s="109"/>
      <c r="P25" s="109"/>
      <c r="Q25" s="31"/>
      <c r="R25" s="85" t="str">
        <f>C30</f>
        <v>El</v>
      </c>
      <c r="S25" s="61" t="str">
        <f>ROUND(C43/1000,0) &amp;" GWh"</f>
        <v>898 GWh</v>
      </c>
      <c r="T25" s="42">
        <f>C$44</f>
        <v>0.36254827788708105</v>
      </c>
      <c r="U25" s="36"/>
    </row>
    <row r="26" spans="1:34" ht="15.75">
      <c r="B26" s="62"/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31"/>
      <c r="R26" s="86" t="str">
        <f>D30</f>
        <v>Oljeprodukter</v>
      </c>
      <c r="S26" s="61" t="str">
        <f>ROUND(D43/1000,0) &amp;" GWh"</f>
        <v>656 GWh</v>
      </c>
      <c r="T26" s="42">
        <f>D$44</f>
        <v>0.26515143987936401</v>
      </c>
      <c r="U26" s="36"/>
    </row>
    <row r="27" spans="1:34" ht="15.75">
      <c r="B27" s="60"/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31"/>
      <c r="R27" s="86" t="str">
        <f>E30</f>
        <v>Kol och koks</v>
      </c>
      <c r="S27" s="61" t="str">
        <f>ROUND(E43/1000,0) &amp;" GWh"</f>
        <v>0 GWh</v>
      </c>
      <c r="T27" s="42">
        <f>E$44</f>
        <v>0</v>
      </c>
      <c r="U27" s="36"/>
    </row>
    <row r="28" spans="1:34" ht="18.75">
      <c r="A28" s="3" t="s">
        <v>27</v>
      </c>
      <c r="B28" s="7"/>
      <c r="C28" s="60"/>
      <c r="D28" s="7"/>
      <c r="E28" s="7"/>
      <c r="F28" s="7"/>
      <c r="G28" s="7"/>
      <c r="H28" s="7"/>
      <c r="I28" s="60"/>
      <c r="J28" s="60"/>
      <c r="K28" s="60"/>
      <c r="L28" s="60"/>
      <c r="M28" s="60"/>
      <c r="N28" s="60"/>
      <c r="O28" s="60"/>
      <c r="P28" s="60"/>
      <c r="Q28" s="31"/>
      <c r="R28" s="86" t="str">
        <f>F30</f>
        <v>Gasol/naturgas</v>
      </c>
      <c r="S28" s="61" t="str">
        <f>ROUND(F43/1000,0) &amp;" GWh"</f>
        <v>211 GWh</v>
      </c>
      <c r="T28" s="42">
        <f>F$44</f>
        <v>8.5112901742323235E-2</v>
      </c>
      <c r="U28" s="36"/>
    </row>
    <row r="29" spans="1:34" ht="15.75">
      <c r="A29" s="79" t="str">
        <f>A2</f>
        <v>1290 Kristianstad</v>
      </c>
      <c r="B29" s="60"/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31"/>
      <c r="R29" s="86" t="str">
        <f>G30</f>
        <v>Biodrivmedel</v>
      </c>
      <c r="S29" s="61" t="str">
        <f>ROUND(G43/1000,0) &amp;" GWh"</f>
        <v>166 GWh</v>
      </c>
      <c r="T29" s="42">
        <f>G$44</f>
        <v>6.7041637127487883E-2</v>
      </c>
      <c r="U29" s="36"/>
    </row>
    <row r="30" spans="1:34" ht="30">
      <c r="A30" s="6">
        <v>2017</v>
      </c>
      <c r="B30" s="67" t="s">
        <v>70</v>
      </c>
      <c r="C30" s="56" t="s">
        <v>8</v>
      </c>
      <c r="D30" s="54" t="s">
        <v>32</v>
      </c>
      <c r="E30" s="54" t="s">
        <v>2</v>
      </c>
      <c r="F30" s="55" t="s">
        <v>3</v>
      </c>
      <c r="G30" s="54" t="s">
        <v>28</v>
      </c>
      <c r="H30" s="54" t="s">
        <v>52</v>
      </c>
      <c r="I30" s="55" t="s">
        <v>5</v>
      </c>
      <c r="J30" s="54" t="s">
        <v>4</v>
      </c>
      <c r="K30" s="54" t="s">
        <v>6</v>
      </c>
      <c r="L30" s="54" t="s">
        <v>7</v>
      </c>
      <c r="M30" s="54" t="s">
        <v>71</v>
      </c>
      <c r="N30" s="54" t="s">
        <v>68</v>
      </c>
      <c r="O30" s="55" t="s">
        <v>68</v>
      </c>
      <c r="P30" s="57" t="s">
        <v>29</v>
      </c>
      <c r="Q30" s="31"/>
      <c r="R30" s="85" t="str">
        <f>H30</f>
        <v>Biobränslen</v>
      </c>
      <c r="S30" s="61" t="str">
        <f>ROUND(H43/1000,0) &amp;" GWh"</f>
        <v>518 GWh</v>
      </c>
      <c r="T30" s="42">
        <f>H$44</f>
        <v>0.20924167267386168</v>
      </c>
      <c r="U30" s="36"/>
    </row>
    <row r="31" spans="1:34" s="29" customFormat="1">
      <c r="A31" s="26"/>
      <c r="B31" s="80" t="s">
        <v>65</v>
      </c>
      <c r="C31" s="83" t="s">
        <v>64</v>
      </c>
      <c r="D31" s="80" t="s">
        <v>59</v>
      </c>
      <c r="E31" s="27"/>
      <c r="F31" s="80" t="s">
        <v>61</v>
      </c>
      <c r="G31" s="80" t="s">
        <v>107</v>
      </c>
      <c r="H31" s="80" t="s">
        <v>69</v>
      </c>
      <c r="I31" s="80" t="s">
        <v>62</v>
      </c>
      <c r="J31" s="27"/>
      <c r="K31" s="27"/>
      <c r="L31" s="27"/>
      <c r="M31" s="27"/>
      <c r="N31" s="28"/>
      <c r="O31" s="28"/>
      <c r="P31" s="82" t="s">
        <v>67</v>
      </c>
      <c r="Q31" s="32"/>
      <c r="R31" s="85" t="str">
        <f>I30</f>
        <v>Biogas</v>
      </c>
      <c r="S31" s="61" t="str">
        <f>ROUND(I43/1000,0) &amp;" GWh"</f>
        <v>27 GWh</v>
      </c>
      <c r="T31" s="42">
        <f>I$44</f>
        <v>1.0904070689882221E-2</v>
      </c>
      <c r="U31" s="35"/>
      <c r="AG31" s="30"/>
      <c r="AH31" s="30"/>
    </row>
    <row r="32" spans="1:34" ht="15.75">
      <c r="A32" s="5" t="s">
        <v>30</v>
      </c>
      <c r="B32" s="93">
        <f>[3]Slutanvändning!$N$2438</f>
        <v>0</v>
      </c>
      <c r="C32" s="93">
        <f>[3]Slutanvändning!$N$2439</f>
        <v>73515</v>
      </c>
      <c r="D32" s="93">
        <f>[3]Slutanvändning!$N$2432</f>
        <v>39852</v>
      </c>
      <c r="E32" s="93">
        <f>[3]Slutanvändning!$Q$2433</f>
        <v>0</v>
      </c>
      <c r="F32" s="104">
        <f>[3]Slutanvändning!$N$2434</f>
        <v>0</v>
      </c>
      <c r="G32" s="93">
        <f>[3]Slutanvändning!$N$2435</f>
        <v>8944</v>
      </c>
      <c r="H32" s="104">
        <f>[3]Slutanvändning!$N$2436</f>
        <v>0</v>
      </c>
      <c r="I32" s="93">
        <f>[3]Slutanvändning!$N$2437</f>
        <v>0</v>
      </c>
      <c r="J32" s="93">
        <v>0</v>
      </c>
      <c r="K32" s="93">
        <f>[3]Slutanvändning!U2433</f>
        <v>0</v>
      </c>
      <c r="L32" s="93">
        <f>[3]Slutanvändning!V2433</f>
        <v>0</v>
      </c>
      <c r="M32" s="93"/>
      <c r="N32" s="93"/>
      <c r="O32" s="93"/>
      <c r="P32" s="93">
        <f t="shared" ref="P32:P38" si="4">SUM(B32:N32)</f>
        <v>122311</v>
      </c>
      <c r="Q32" s="33"/>
      <c r="R32" s="86" t="str">
        <f>J30</f>
        <v>Avlutar</v>
      </c>
      <c r="S32" s="61" t="str">
        <f>ROUND(J43/1000,0) &amp;" GWh"</f>
        <v>0 GWh</v>
      </c>
      <c r="T32" s="42">
        <f>J$44</f>
        <v>0</v>
      </c>
      <c r="U32" s="36"/>
    </row>
    <row r="33" spans="1:47" ht="15.75">
      <c r="A33" s="5" t="s">
        <v>33</v>
      </c>
      <c r="B33" s="93">
        <f>[3]Slutanvändning!$N$2447</f>
        <v>49787</v>
      </c>
      <c r="C33" s="93">
        <f>[3]Slutanvändning!$N$2448</f>
        <v>191606</v>
      </c>
      <c r="D33" s="93">
        <f>[3]Slutanvändning!$N$2441</f>
        <v>12478</v>
      </c>
      <c r="E33" s="93">
        <f>[3]Slutanvändning!$Q$2442</f>
        <v>0</v>
      </c>
      <c r="F33" s="140">
        <f>[3]Slutanvändning!$N$2443</f>
        <v>210728</v>
      </c>
      <c r="G33" s="93">
        <f>[3]Slutanvändning!$N$2444</f>
        <v>0</v>
      </c>
      <c r="H33" s="140">
        <f>[3]Slutanvändning!$N$2445</f>
        <v>6376</v>
      </c>
      <c r="I33" s="93">
        <f>[3]Slutanvändning!$N$2446</f>
        <v>0</v>
      </c>
      <c r="J33" s="93">
        <v>0</v>
      </c>
      <c r="K33" s="93">
        <f>[3]Slutanvändning!U2442</f>
        <v>0</v>
      </c>
      <c r="L33" s="93">
        <f>[3]Slutanvändning!V2442</f>
        <v>0</v>
      </c>
      <c r="M33" s="93"/>
      <c r="N33" s="93"/>
      <c r="O33" s="93"/>
      <c r="P33" s="93">
        <f t="shared" si="4"/>
        <v>470975</v>
      </c>
      <c r="Q33" s="33"/>
      <c r="R33" s="85" t="str">
        <f>K30</f>
        <v>Torv</v>
      </c>
      <c r="S33" s="61" t="str">
        <f>ROUND(K43/1000,0) &amp;" GWh"</f>
        <v>0 GWh</v>
      </c>
      <c r="T33" s="42">
        <f>K$44</f>
        <v>0</v>
      </c>
      <c r="U33" s="36"/>
    </row>
    <row r="34" spans="1:47" ht="15.75">
      <c r="A34" s="5" t="s">
        <v>34</v>
      </c>
      <c r="B34" s="93">
        <f>[3]Slutanvändning!$N$2456</f>
        <v>54331</v>
      </c>
      <c r="C34" s="93">
        <f>[3]Slutanvändning!$N$2457</f>
        <v>101943</v>
      </c>
      <c r="D34" s="93">
        <f>[3]Slutanvändning!$N$2450</f>
        <v>3869</v>
      </c>
      <c r="E34" s="93">
        <f>[3]Slutanvändning!$Q$2451</f>
        <v>0</v>
      </c>
      <c r="F34" s="104">
        <f>[3]Slutanvändning!$N$2452</f>
        <v>0</v>
      </c>
      <c r="G34" s="93">
        <f>[3]Slutanvändning!$N$2453</f>
        <v>0</v>
      </c>
      <c r="H34" s="104">
        <f>[3]Slutanvändning!$N$2454</f>
        <v>0</v>
      </c>
      <c r="I34" s="93">
        <f>[3]Slutanvändning!$N$2455</f>
        <v>0</v>
      </c>
      <c r="J34" s="93">
        <v>0</v>
      </c>
      <c r="K34" s="93">
        <f>[3]Slutanvändning!U2451</f>
        <v>0</v>
      </c>
      <c r="L34" s="93">
        <f>[3]Slutanvändning!V2451</f>
        <v>0</v>
      </c>
      <c r="M34" s="93"/>
      <c r="N34" s="93"/>
      <c r="O34" s="93"/>
      <c r="P34" s="93">
        <f t="shared" si="4"/>
        <v>160143</v>
      </c>
      <c r="Q34" s="33"/>
      <c r="R34" s="86" t="str">
        <f>L30</f>
        <v>Avfall</v>
      </c>
      <c r="S34" s="61" t="str">
        <f>ROUND(L43/1000,0) &amp;" GWh"</f>
        <v>0 GWh</v>
      </c>
      <c r="T34" s="42">
        <f>L$44</f>
        <v>0</v>
      </c>
      <c r="U34" s="36"/>
      <c r="V34" s="8"/>
      <c r="W34" s="59"/>
    </row>
    <row r="35" spans="1:47" ht="15.75">
      <c r="A35" s="5" t="s">
        <v>35</v>
      </c>
      <c r="B35" s="93">
        <f>[3]Slutanvändning!$N$2465</f>
        <v>0</v>
      </c>
      <c r="C35" s="93">
        <f>[3]Slutanvändning!$N$2466</f>
        <v>420</v>
      </c>
      <c r="D35" s="93">
        <f>[3]Slutanvändning!$N$2459</f>
        <v>592298</v>
      </c>
      <c r="E35" s="93">
        <f>[3]Slutanvändning!$Q$2460</f>
        <v>0</v>
      </c>
      <c r="F35" s="104">
        <f>[3]Slutanvändning!$N$2461</f>
        <v>0</v>
      </c>
      <c r="G35" s="93">
        <f>[3]Slutanvändning!$N$2462</f>
        <v>133916</v>
      </c>
      <c r="H35" s="104">
        <f>[3]Slutanvändning!$N$2463</f>
        <v>0</v>
      </c>
      <c r="I35" s="93">
        <f>[3]Slutanvändning!$N$2464</f>
        <v>0</v>
      </c>
      <c r="J35" s="93">
        <v>0</v>
      </c>
      <c r="K35" s="93">
        <f>[3]Slutanvändning!U2460</f>
        <v>0</v>
      </c>
      <c r="L35" s="93">
        <f>[3]Slutanvändning!V2460</f>
        <v>0</v>
      </c>
      <c r="M35" s="93"/>
      <c r="N35" s="93"/>
      <c r="O35" s="93"/>
      <c r="P35" s="93">
        <f>SUM(B35:N35)</f>
        <v>726634</v>
      </c>
      <c r="Q35" s="33"/>
      <c r="R35" s="85" t="str">
        <f>M30</f>
        <v>RT-flis</v>
      </c>
      <c r="S35" s="61" t="str">
        <f>ROUND(M43/1000,0) &amp;" GWh"</f>
        <v>0 GWh</v>
      </c>
      <c r="T35" s="42">
        <f>M$44</f>
        <v>0</v>
      </c>
      <c r="U35" s="36"/>
    </row>
    <row r="36" spans="1:47" ht="15.75">
      <c r="A36" s="5" t="s">
        <v>36</v>
      </c>
      <c r="B36" s="93">
        <f>[3]Slutanvändning!$N$2474</f>
        <v>61528</v>
      </c>
      <c r="C36" s="93">
        <f>[3]Slutanvändning!$N$2475</f>
        <v>225179</v>
      </c>
      <c r="D36" s="93">
        <f>[3]Slutanvändning!$N$2468</f>
        <v>5010</v>
      </c>
      <c r="E36" s="93">
        <f>[3]Slutanvändning!$Q$2469</f>
        <v>0</v>
      </c>
      <c r="F36" s="104">
        <f>[3]Slutanvändning!$N$2470</f>
        <v>0</v>
      </c>
      <c r="G36" s="93">
        <f>[3]Slutanvändning!$N$2471</f>
        <v>0</v>
      </c>
      <c r="H36" s="104">
        <f>[3]Slutanvändning!$N$2472</f>
        <v>0</v>
      </c>
      <c r="I36" s="93">
        <f>[3]Slutanvändning!$N$2473</f>
        <v>0</v>
      </c>
      <c r="J36" s="93">
        <v>0</v>
      </c>
      <c r="K36" s="93">
        <f>[3]Slutanvändning!U2469</f>
        <v>0</v>
      </c>
      <c r="L36" s="93">
        <f>[3]Slutanvändning!V2469</f>
        <v>0</v>
      </c>
      <c r="M36" s="93"/>
      <c r="N36" s="93"/>
      <c r="O36" s="93"/>
      <c r="P36" s="93">
        <f t="shared" si="4"/>
        <v>291717</v>
      </c>
      <c r="Q36" s="33"/>
      <c r="R36" s="85" t="str">
        <f>N30</f>
        <v>Övrigt</v>
      </c>
      <c r="S36" s="61" t="str">
        <f>ROUND(N43/1000,0) &amp;" GWh"</f>
        <v>0 GWh</v>
      </c>
      <c r="T36" s="42">
        <f>N$44</f>
        <v>0</v>
      </c>
      <c r="U36" s="36"/>
    </row>
    <row r="37" spans="1:47" ht="15.75">
      <c r="A37" s="5" t="s">
        <v>37</v>
      </c>
      <c r="B37" s="93">
        <f>[3]Slutanvändning!$N$2483</f>
        <v>45760</v>
      </c>
      <c r="C37" s="93">
        <f>[3]Slutanvändning!$N$2484</f>
        <v>252201</v>
      </c>
      <c r="D37" s="93">
        <f>[3]Slutanvändning!$N$2477</f>
        <v>1828</v>
      </c>
      <c r="E37" s="93">
        <f>[3]Slutanvändning!$Q$2478</f>
        <v>0</v>
      </c>
      <c r="F37" s="104">
        <f>[3]Slutanvändning!$N$2479</f>
        <v>0</v>
      </c>
      <c r="G37" s="93">
        <f>[3]Slutanvändning!$N$2480</f>
        <v>0</v>
      </c>
      <c r="H37" s="104">
        <f>[3]Slutanvändning!$N$2481</f>
        <v>75452</v>
      </c>
      <c r="I37" s="93">
        <f>[3]Slutanvändning!$N$2482</f>
        <v>0</v>
      </c>
      <c r="J37" s="93">
        <v>0</v>
      </c>
      <c r="K37" s="93">
        <f>[3]Slutanvändning!U2478</f>
        <v>0</v>
      </c>
      <c r="L37" s="93">
        <f>[3]Slutanvändning!V2478</f>
        <v>0</v>
      </c>
      <c r="M37" s="93"/>
      <c r="N37" s="93"/>
      <c r="O37" s="93"/>
      <c r="P37" s="93">
        <f t="shared" si="4"/>
        <v>375241</v>
      </c>
      <c r="Q37" s="33"/>
      <c r="R37" s="86" t="str">
        <f>O30</f>
        <v>Övrigt</v>
      </c>
      <c r="S37" s="61" t="str">
        <f>ROUND(O43/1000,0) &amp;" GWh"</f>
        <v>0 GWh</v>
      </c>
      <c r="T37" s="42">
        <f>O$44</f>
        <v>0</v>
      </c>
      <c r="U37" s="36"/>
    </row>
    <row r="38" spans="1:47" ht="15.75">
      <c r="A38" s="5" t="s">
        <v>38</v>
      </c>
      <c r="B38" s="93">
        <f>[3]Slutanvändning!$N$2492</f>
        <v>149819</v>
      </c>
      <c r="C38" s="93">
        <f>[3]Slutanvändning!$N$2493</f>
        <v>33324</v>
      </c>
      <c r="D38" s="93">
        <f>[3]Slutanvändning!$N$2486</f>
        <v>149</v>
      </c>
      <c r="E38" s="93">
        <f>[3]Slutanvändning!$Q$2487</f>
        <v>0</v>
      </c>
      <c r="F38" s="104">
        <f>[3]Slutanvändning!$N$2488</f>
        <v>0</v>
      </c>
      <c r="G38" s="93">
        <f>[3]Slutanvändning!$N$2489</f>
        <v>0</v>
      </c>
      <c r="H38" s="104">
        <f>[3]Slutanvändning!$N$2490</f>
        <v>0</v>
      </c>
      <c r="I38" s="93">
        <f>[3]Slutanvändning!$N$2491</f>
        <v>0</v>
      </c>
      <c r="J38" s="93">
        <v>0</v>
      </c>
      <c r="K38" s="93">
        <f>[3]Slutanvändning!U2487</f>
        <v>0</v>
      </c>
      <c r="L38" s="93">
        <f>[3]Slutanvändning!V2487</f>
        <v>0</v>
      </c>
      <c r="M38" s="93"/>
      <c r="N38" s="93"/>
      <c r="O38" s="93"/>
      <c r="P38" s="93">
        <f t="shared" si="4"/>
        <v>183292</v>
      </c>
      <c r="Q38" s="33"/>
      <c r="R38" s="44"/>
      <c r="S38" s="152" t="str">
        <f>ROUND(B43/1000,0) &amp;" GWh"</f>
        <v>0 GWh</v>
      </c>
      <c r="T38" s="40"/>
      <c r="U38" s="36"/>
    </row>
    <row r="39" spans="1:47" ht="15.75">
      <c r="A39" s="5" t="s">
        <v>39</v>
      </c>
      <c r="B39" s="93">
        <f>[3]Slutanvändning!$N$2501</f>
        <v>0</v>
      </c>
      <c r="C39" s="93">
        <f>[3]Slutanvändning!$N$2502</f>
        <v>32079</v>
      </c>
      <c r="D39" s="93">
        <f>[3]Slutanvändning!$N$2495</f>
        <v>0</v>
      </c>
      <c r="E39" s="93">
        <f>[3]Slutanvändning!$Q$2496</f>
        <v>0</v>
      </c>
      <c r="F39" s="104">
        <f>[3]Slutanvändning!$N$2497</f>
        <v>0</v>
      </c>
      <c r="G39" s="93">
        <f>[3]Slutanvändning!$N$2498</f>
        <v>0</v>
      </c>
      <c r="H39" s="104">
        <f>[3]Slutanvändning!$N$2499</f>
        <v>0</v>
      </c>
      <c r="I39" s="93">
        <f>[3]Slutanvändning!$N$2500</f>
        <v>0</v>
      </c>
      <c r="J39" s="93">
        <v>0</v>
      </c>
      <c r="K39" s="93">
        <f>[3]Slutanvändning!U2496</f>
        <v>0</v>
      </c>
      <c r="L39" s="93">
        <f>[3]Slutanvändning!V2496</f>
        <v>0</v>
      </c>
      <c r="M39" s="93"/>
      <c r="N39" s="93"/>
      <c r="O39" s="93"/>
      <c r="P39" s="93">
        <f>SUM(B39:N39)</f>
        <v>32079</v>
      </c>
      <c r="Q39" s="33"/>
      <c r="R39" s="41"/>
      <c r="S39" s="10"/>
      <c r="T39" s="64"/>
    </row>
    <row r="40" spans="1:47" ht="15.75">
      <c r="A40" s="5" t="s">
        <v>14</v>
      </c>
      <c r="B40" s="93">
        <f>SUM(B32:B39)</f>
        <v>361225</v>
      </c>
      <c r="C40" s="93">
        <f t="shared" ref="C40:O40" si="5">SUM(C32:C39)</f>
        <v>910267</v>
      </c>
      <c r="D40" s="93">
        <f t="shared" si="5"/>
        <v>655484</v>
      </c>
      <c r="E40" s="93">
        <f t="shared" si="5"/>
        <v>0</v>
      </c>
      <c r="F40" s="149">
        <f>SUM(F32:F39)</f>
        <v>210728</v>
      </c>
      <c r="G40" s="93">
        <f t="shared" si="5"/>
        <v>142860</v>
      </c>
      <c r="H40" s="149">
        <f t="shared" si="5"/>
        <v>81828</v>
      </c>
      <c r="I40" s="93">
        <f t="shared" si="5"/>
        <v>0</v>
      </c>
      <c r="J40" s="93">
        <f t="shared" si="5"/>
        <v>0</v>
      </c>
      <c r="K40" s="93">
        <f t="shared" si="5"/>
        <v>0</v>
      </c>
      <c r="L40" s="93">
        <f t="shared" si="5"/>
        <v>0</v>
      </c>
      <c r="M40" s="93">
        <f t="shared" si="5"/>
        <v>0</v>
      </c>
      <c r="N40" s="93">
        <f t="shared" si="5"/>
        <v>0</v>
      </c>
      <c r="O40" s="93">
        <f t="shared" si="5"/>
        <v>0</v>
      </c>
      <c r="P40" s="93">
        <f>SUM(B40:N40)</f>
        <v>2362392</v>
      </c>
      <c r="Q40" s="33"/>
      <c r="R40" s="41"/>
      <c r="S40" s="10" t="s">
        <v>25</v>
      </c>
      <c r="T40" s="64" t="s">
        <v>26</v>
      </c>
    </row>
    <row r="41" spans="1:47">
      <c r="B41" s="60"/>
      <c r="C41" s="60"/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6"/>
      <c r="R41" s="41" t="s">
        <v>40</v>
      </c>
      <c r="S41" s="65" t="str">
        <f>ROUND((B46+C46)/1000,0) &amp;" GWh"</f>
        <v>149 GWh</v>
      </c>
      <c r="T41" s="117"/>
    </row>
    <row r="42" spans="1:47">
      <c r="A42" s="46" t="s">
        <v>43</v>
      </c>
      <c r="B42" s="94">
        <f>B39+B38+B37</f>
        <v>195579</v>
      </c>
      <c r="C42" s="94">
        <f>C39+C38+C37</f>
        <v>317604</v>
      </c>
      <c r="D42" s="94">
        <f>D39+D38+D37</f>
        <v>1977</v>
      </c>
      <c r="E42" s="94">
        <f t="shared" ref="E42:P42" si="6">E39+E38+E37</f>
        <v>0</v>
      </c>
      <c r="F42" s="95">
        <f t="shared" si="6"/>
        <v>0</v>
      </c>
      <c r="G42" s="94">
        <f t="shared" si="6"/>
        <v>0</v>
      </c>
      <c r="H42" s="94">
        <f t="shared" si="6"/>
        <v>75452</v>
      </c>
      <c r="I42" s="95">
        <f t="shared" si="6"/>
        <v>0</v>
      </c>
      <c r="J42" s="94">
        <f t="shared" si="6"/>
        <v>0</v>
      </c>
      <c r="K42" s="94">
        <f t="shared" si="6"/>
        <v>0</v>
      </c>
      <c r="L42" s="94">
        <f t="shared" si="6"/>
        <v>0</v>
      </c>
      <c r="M42" s="94">
        <f t="shared" si="6"/>
        <v>0</v>
      </c>
      <c r="N42" s="94">
        <f t="shared" si="6"/>
        <v>0</v>
      </c>
      <c r="O42" s="94">
        <f t="shared" si="6"/>
        <v>0</v>
      </c>
      <c r="P42" s="94">
        <f t="shared" si="6"/>
        <v>590612</v>
      </c>
      <c r="Q42" s="34"/>
      <c r="R42" s="41" t="s">
        <v>41</v>
      </c>
      <c r="S42" s="11" t="str">
        <f>ROUND(P42/1000,0) &amp;" GWh"</f>
        <v>591 GWh</v>
      </c>
      <c r="T42" s="42">
        <f>P42/P40</f>
        <v>0.25000592619683776</v>
      </c>
    </row>
    <row r="43" spans="1:47">
      <c r="A43" s="47" t="s">
        <v>45</v>
      </c>
      <c r="B43" s="113"/>
      <c r="C43" s="114">
        <f>C40+C24-C7+C46</f>
        <v>897620.36</v>
      </c>
      <c r="D43" s="114">
        <f t="shared" ref="D43:O43" si="7">D11+D24+D40</f>
        <v>656479</v>
      </c>
      <c r="E43" s="114">
        <f t="shared" si="7"/>
        <v>0</v>
      </c>
      <c r="F43" s="114">
        <f t="shared" si="7"/>
        <v>210728</v>
      </c>
      <c r="G43" s="114">
        <f t="shared" si="7"/>
        <v>165986</v>
      </c>
      <c r="H43" s="114">
        <f t="shared" si="7"/>
        <v>518054</v>
      </c>
      <c r="I43" s="114">
        <f t="shared" si="7"/>
        <v>26997</v>
      </c>
      <c r="J43" s="114">
        <f t="shared" si="7"/>
        <v>0</v>
      </c>
      <c r="K43" s="114">
        <f t="shared" si="7"/>
        <v>0</v>
      </c>
      <c r="L43" s="114">
        <f t="shared" si="7"/>
        <v>0</v>
      </c>
      <c r="M43" s="114">
        <f t="shared" si="7"/>
        <v>0</v>
      </c>
      <c r="N43" s="114">
        <f t="shared" si="7"/>
        <v>0</v>
      </c>
      <c r="O43" s="114">
        <f t="shared" si="7"/>
        <v>0</v>
      </c>
      <c r="P43" s="115">
        <f>SUM(C43:O43)</f>
        <v>2475864.36</v>
      </c>
      <c r="Q43" s="34"/>
      <c r="R43" s="41" t="s">
        <v>42</v>
      </c>
      <c r="S43" s="11" t="str">
        <f>ROUND(P36/1000,0) &amp;" GWh"</f>
        <v>292 GWh</v>
      </c>
      <c r="T43" s="63">
        <f>P36/P40</f>
        <v>0.12348374020907622</v>
      </c>
    </row>
    <row r="44" spans="1:47">
      <c r="A44" s="47" t="s">
        <v>46</v>
      </c>
      <c r="B44" s="96"/>
      <c r="C44" s="103">
        <f>C43/$P$43</f>
        <v>0.36254827788708105</v>
      </c>
      <c r="D44" s="103">
        <f t="shared" ref="D44:P44" si="8">D43/$P$43</f>
        <v>0.26515143987936401</v>
      </c>
      <c r="E44" s="103">
        <f t="shared" si="8"/>
        <v>0</v>
      </c>
      <c r="F44" s="103">
        <f t="shared" si="8"/>
        <v>8.5112901742323235E-2</v>
      </c>
      <c r="G44" s="103">
        <f t="shared" si="8"/>
        <v>6.7041637127487883E-2</v>
      </c>
      <c r="H44" s="103">
        <f t="shared" si="8"/>
        <v>0.20924167267386168</v>
      </c>
      <c r="I44" s="103">
        <f t="shared" si="8"/>
        <v>1.0904070689882221E-2</v>
      </c>
      <c r="J44" s="103">
        <f t="shared" si="8"/>
        <v>0</v>
      </c>
      <c r="K44" s="103">
        <f t="shared" si="8"/>
        <v>0</v>
      </c>
      <c r="L44" s="103">
        <f t="shared" si="8"/>
        <v>0</v>
      </c>
      <c r="M44" s="103">
        <f t="shared" si="8"/>
        <v>0</v>
      </c>
      <c r="N44" s="103">
        <f t="shared" si="8"/>
        <v>0</v>
      </c>
      <c r="O44" s="103">
        <f t="shared" si="8"/>
        <v>0</v>
      </c>
      <c r="P44" s="103">
        <f t="shared" si="8"/>
        <v>1</v>
      </c>
      <c r="Q44" s="34"/>
      <c r="R44" s="41" t="s">
        <v>44</v>
      </c>
      <c r="S44" s="11" t="str">
        <f>ROUND(P34/1000,0) &amp;" GWh"</f>
        <v>160 GWh</v>
      </c>
      <c r="T44" s="42">
        <f>P34/P40</f>
        <v>6.7788495728058673E-2</v>
      </c>
      <c r="U44" s="36"/>
    </row>
    <row r="45" spans="1:47">
      <c r="A45" s="48"/>
      <c r="B45" s="104"/>
      <c r="C45" s="56"/>
      <c r="D45" s="56"/>
      <c r="E45" s="56"/>
      <c r="F45" s="67"/>
      <c r="G45" s="56"/>
      <c r="H45" s="56"/>
      <c r="I45" s="67"/>
      <c r="J45" s="56"/>
      <c r="K45" s="56"/>
      <c r="L45" s="56"/>
      <c r="M45" s="56"/>
      <c r="N45" s="67"/>
      <c r="O45" s="67"/>
      <c r="P45" s="67"/>
      <c r="Q45" s="34"/>
      <c r="R45" s="41" t="s">
        <v>31</v>
      </c>
      <c r="S45" s="11" t="str">
        <f>ROUND(P32/1000,0) &amp;" GWh"</f>
        <v>122 GWh</v>
      </c>
      <c r="T45" s="42">
        <f>P32/P40</f>
        <v>5.1774218673276917E-2</v>
      </c>
      <c r="U45" s="36"/>
    </row>
    <row r="46" spans="1:47">
      <c r="A46" s="48" t="s">
        <v>49</v>
      </c>
      <c r="B46" s="68">
        <f>B24-B40</f>
        <v>76673</v>
      </c>
      <c r="C46" s="68">
        <f>(C40+C24)*0.08</f>
        <v>72821.36</v>
      </c>
      <c r="D46" s="56"/>
      <c r="E46" s="56"/>
      <c r="F46" s="67"/>
      <c r="G46" s="56"/>
      <c r="H46" s="56"/>
      <c r="I46" s="67"/>
      <c r="J46" s="56"/>
      <c r="K46" s="56"/>
      <c r="L46" s="56"/>
      <c r="M46" s="56"/>
      <c r="N46" s="67"/>
      <c r="O46" s="67"/>
      <c r="P46" s="52"/>
      <c r="Q46" s="34"/>
      <c r="R46" s="41" t="s">
        <v>47</v>
      </c>
      <c r="S46" s="11" t="str">
        <f>ROUND(P33/1000,0) &amp;" GWh"</f>
        <v>471 GWh</v>
      </c>
      <c r="T46" s="63">
        <f>P33/P40</f>
        <v>0.19936361111957709</v>
      </c>
      <c r="U46" s="36"/>
    </row>
    <row r="47" spans="1:47">
      <c r="A47" s="48" t="s">
        <v>51</v>
      </c>
      <c r="B47" s="97">
        <f>B46/B24</f>
        <v>0.17509328656445108</v>
      </c>
      <c r="C47" s="97">
        <f>C46/(C40+C24)</f>
        <v>0.08</v>
      </c>
      <c r="D47" s="56"/>
      <c r="E47" s="56"/>
      <c r="F47" s="67"/>
      <c r="G47" s="56"/>
      <c r="H47" s="56"/>
      <c r="I47" s="67"/>
      <c r="J47" s="56"/>
      <c r="K47" s="56"/>
      <c r="L47" s="56"/>
      <c r="M47" s="56"/>
      <c r="N47" s="67"/>
      <c r="O47" s="67"/>
      <c r="P47" s="67"/>
      <c r="Q47" s="34"/>
      <c r="R47" s="41" t="s">
        <v>48</v>
      </c>
      <c r="S47" s="11" t="str">
        <f>ROUND(P35/1000,0) &amp;" GWh"</f>
        <v>727 GWh</v>
      </c>
      <c r="T47" s="63">
        <f>P35/P40</f>
        <v>0.30758400807317327</v>
      </c>
    </row>
    <row r="48" spans="1:47" ht="15.75" thickBot="1">
      <c r="A48" s="13"/>
      <c r="B48" s="98"/>
      <c r="C48" s="100"/>
      <c r="D48" s="100"/>
      <c r="E48" s="100"/>
      <c r="F48" s="101"/>
      <c r="G48" s="100"/>
      <c r="H48" s="100"/>
      <c r="I48" s="101"/>
      <c r="J48" s="100"/>
      <c r="K48" s="100"/>
      <c r="L48" s="100"/>
      <c r="M48" s="100"/>
      <c r="N48" s="101"/>
      <c r="O48" s="101"/>
      <c r="P48" s="101"/>
      <c r="Q48" s="87"/>
      <c r="R48" s="69" t="s">
        <v>50</v>
      </c>
      <c r="S48" s="11" t="str">
        <f>ROUND(P40/1000,0) &amp;" GWh"</f>
        <v>2362 GWh</v>
      </c>
      <c r="T48" s="70">
        <f>SUM(T42:T47)</f>
        <v>1</v>
      </c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3"/>
      <c r="AH48" s="13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</row>
    <row r="49" spans="1:47">
      <c r="A49" s="16"/>
      <c r="B49" s="98"/>
      <c r="C49" s="100"/>
      <c r="D49" s="100"/>
      <c r="E49" s="100"/>
      <c r="F49" s="101"/>
      <c r="G49" s="100"/>
      <c r="H49" s="100"/>
      <c r="I49" s="101"/>
      <c r="J49" s="100"/>
      <c r="K49" s="100"/>
      <c r="L49" s="100"/>
      <c r="M49" s="100"/>
      <c r="N49" s="101"/>
      <c r="O49" s="101"/>
      <c r="P49" s="101"/>
      <c r="Q49" s="16"/>
      <c r="R49" s="13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3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</row>
    <row r="50" spans="1:47">
      <c r="A50" s="16"/>
      <c r="B50" s="98"/>
      <c r="C50" s="125"/>
      <c r="D50" s="100"/>
      <c r="E50" s="100"/>
      <c r="F50" s="101"/>
      <c r="G50" s="100"/>
      <c r="H50" s="100"/>
      <c r="I50" s="101"/>
      <c r="J50" s="100"/>
      <c r="K50" s="100"/>
      <c r="L50" s="100"/>
      <c r="M50" s="100"/>
      <c r="N50" s="101"/>
      <c r="O50" s="101"/>
      <c r="P50" s="101"/>
      <c r="Q50" s="16"/>
      <c r="R50" s="13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3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</row>
    <row r="51" spans="1:47">
      <c r="A51" s="16"/>
      <c r="B51" s="14"/>
      <c r="C51" s="16"/>
      <c r="D51" s="15"/>
      <c r="E51" s="15"/>
      <c r="F51" s="24"/>
      <c r="G51" s="15"/>
      <c r="H51" s="15"/>
      <c r="I51" s="24"/>
      <c r="J51" s="15"/>
      <c r="K51" s="15"/>
      <c r="L51" s="15"/>
      <c r="M51" s="16"/>
      <c r="N51" s="17"/>
      <c r="O51" s="17"/>
      <c r="P51" s="17"/>
      <c r="Q51" s="16"/>
      <c r="R51" s="13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3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</row>
    <row r="52" spans="1:47">
      <c r="A52" s="16"/>
      <c r="B52" s="14"/>
      <c r="C52" s="16"/>
      <c r="D52" s="15"/>
      <c r="E52" s="15"/>
      <c r="F52" s="24"/>
      <c r="G52" s="15"/>
      <c r="H52" s="15"/>
      <c r="I52" s="24"/>
      <c r="J52" s="15"/>
      <c r="K52" s="15"/>
      <c r="L52" s="15"/>
      <c r="M52" s="16"/>
      <c r="N52" s="17"/>
      <c r="O52" s="17"/>
      <c r="P52" s="17"/>
      <c r="Q52" s="16"/>
      <c r="R52" s="13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3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</row>
    <row r="53" spans="1:47">
      <c r="A53" s="16"/>
      <c r="B53" s="14"/>
      <c r="C53" s="16"/>
      <c r="D53" s="15"/>
      <c r="E53" s="15"/>
      <c r="F53" s="24"/>
      <c r="G53" s="15"/>
      <c r="H53" s="15"/>
      <c r="I53" s="24"/>
      <c r="J53" s="15"/>
      <c r="K53" s="15"/>
      <c r="L53" s="15"/>
      <c r="M53" s="16"/>
      <c r="N53" s="17"/>
      <c r="O53" s="17"/>
      <c r="P53" s="17"/>
      <c r="Q53" s="16"/>
      <c r="R53" s="13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3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</row>
    <row r="54" spans="1:47">
      <c r="A54" s="16"/>
      <c r="B54" s="14"/>
      <c r="C54" s="16"/>
      <c r="D54" s="15"/>
      <c r="E54" s="15"/>
      <c r="F54" s="24"/>
      <c r="G54" s="15"/>
      <c r="H54" s="15"/>
      <c r="I54" s="24"/>
      <c r="J54" s="15"/>
      <c r="K54" s="15"/>
      <c r="L54" s="15"/>
      <c r="M54" s="16"/>
      <c r="N54" s="17"/>
      <c r="O54" s="17"/>
      <c r="P54" s="17"/>
      <c r="Q54" s="16"/>
      <c r="R54" s="13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3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</row>
    <row r="55" spans="1:47" ht="15.75">
      <c r="A55" s="16"/>
      <c r="B55" s="14"/>
      <c r="C55" s="16"/>
      <c r="D55" s="15"/>
      <c r="E55" s="15"/>
      <c r="F55" s="24"/>
      <c r="G55" s="15"/>
      <c r="H55" s="15"/>
      <c r="I55" s="24"/>
      <c r="J55" s="15"/>
      <c r="K55" s="15"/>
      <c r="L55" s="15"/>
      <c r="M55" s="16"/>
      <c r="N55" s="17"/>
      <c r="O55" s="17"/>
      <c r="P55" s="17"/>
      <c r="Q55" s="16"/>
      <c r="R55" s="10"/>
      <c r="S55" s="45"/>
      <c r="T55" s="50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3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</row>
    <row r="56" spans="1:47" ht="15.75">
      <c r="A56" s="16"/>
      <c r="B56" s="14"/>
      <c r="C56" s="16"/>
      <c r="D56" s="15"/>
      <c r="E56" s="15"/>
      <c r="F56" s="24"/>
      <c r="G56" s="15"/>
      <c r="H56" s="15"/>
      <c r="I56" s="24"/>
      <c r="J56" s="15"/>
      <c r="K56" s="15"/>
      <c r="L56" s="15"/>
      <c r="M56" s="16"/>
      <c r="N56" s="17"/>
      <c r="O56" s="17"/>
      <c r="P56" s="17"/>
      <c r="Q56" s="16"/>
      <c r="R56" s="10"/>
      <c r="S56" s="45"/>
      <c r="T56" s="50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3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</row>
    <row r="57" spans="1:47" ht="15.75">
      <c r="A57" s="16"/>
      <c r="B57" s="14"/>
      <c r="C57" s="16"/>
      <c r="D57" s="15"/>
      <c r="E57" s="15"/>
      <c r="F57" s="24"/>
      <c r="G57" s="15"/>
      <c r="H57" s="15"/>
      <c r="I57" s="24"/>
      <c r="J57" s="15"/>
      <c r="K57" s="15"/>
      <c r="L57" s="15"/>
      <c r="M57" s="16"/>
      <c r="N57" s="17"/>
      <c r="O57" s="17"/>
      <c r="P57" s="17"/>
      <c r="Q57" s="16"/>
      <c r="R57" s="10"/>
      <c r="S57" s="45"/>
      <c r="T57" s="50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3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</row>
    <row r="58" spans="1:47" ht="15.75">
      <c r="A58" s="10"/>
      <c r="B58" s="72"/>
      <c r="C58" s="19"/>
      <c r="D58" s="73"/>
      <c r="E58" s="73"/>
      <c r="F58" s="74"/>
      <c r="G58" s="73"/>
      <c r="H58" s="73"/>
      <c r="I58" s="74"/>
      <c r="J58" s="73"/>
      <c r="K58" s="73"/>
      <c r="L58" s="73"/>
      <c r="M58" s="45"/>
      <c r="N58" s="84"/>
      <c r="O58" s="84"/>
      <c r="P58" s="75"/>
      <c r="Q58" s="10"/>
      <c r="R58" s="10"/>
      <c r="S58" s="45"/>
      <c r="T58" s="50"/>
    </row>
    <row r="59" spans="1:47" ht="15.75">
      <c r="A59" s="10"/>
      <c r="B59" s="72"/>
      <c r="C59" s="19"/>
      <c r="D59" s="73"/>
      <c r="E59" s="73"/>
      <c r="F59" s="74"/>
      <c r="G59" s="73"/>
      <c r="H59" s="73"/>
      <c r="I59" s="74"/>
      <c r="J59" s="73"/>
      <c r="K59" s="73"/>
      <c r="L59" s="73"/>
      <c r="M59" s="45"/>
      <c r="N59" s="84"/>
      <c r="O59" s="84"/>
      <c r="P59" s="75"/>
      <c r="Q59" s="10"/>
      <c r="R59" s="10"/>
      <c r="S59" s="20"/>
      <c r="T59" s="21"/>
    </row>
    <row r="60" spans="1:47" ht="15.75">
      <c r="A60" s="10"/>
      <c r="B60" s="72"/>
      <c r="C60" s="19"/>
      <c r="D60" s="73"/>
      <c r="E60" s="73"/>
      <c r="F60" s="74"/>
      <c r="G60" s="73"/>
      <c r="H60" s="73"/>
      <c r="I60" s="74"/>
      <c r="J60" s="73"/>
      <c r="K60" s="73"/>
      <c r="L60" s="73"/>
      <c r="M60" s="45"/>
      <c r="N60" s="84"/>
      <c r="O60" s="84"/>
      <c r="P60" s="75"/>
      <c r="Q60" s="10"/>
      <c r="R60" s="10"/>
      <c r="S60" s="10"/>
      <c r="T60" s="45"/>
    </row>
    <row r="61" spans="1:47" ht="15.75">
      <c r="A61" s="9"/>
      <c r="B61" s="72"/>
      <c r="C61" s="19"/>
      <c r="D61" s="73"/>
      <c r="E61" s="73"/>
      <c r="F61" s="74"/>
      <c r="G61" s="73"/>
      <c r="H61" s="73"/>
      <c r="I61" s="74"/>
      <c r="J61" s="73"/>
      <c r="K61" s="73"/>
      <c r="L61" s="73"/>
      <c r="M61" s="45"/>
      <c r="N61" s="84"/>
      <c r="O61" s="84"/>
      <c r="P61" s="75"/>
      <c r="Q61" s="10"/>
      <c r="R61" s="10"/>
      <c r="S61" s="77"/>
      <c r="T61" s="78"/>
    </row>
    <row r="62" spans="1:47" ht="15.75">
      <c r="A62" s="10"/>
      <c r="B62" s="72"/>
      <c r="C62" s="19"/>
      <c r="D62" s="72"/>
      <c r="E62" s="72"/>
      <c r="F62" s="76"/>
      <c r="G62" s="72"/>
      <c r="H62" s="72"/>
      <c r="I62" s="76"/>
      <c r="J62" s="72"/>
      <c r="K62" s="72"/>
      <c r="L62" s="72"/>
      <c r="M62" s="45"/>
      <c r="N62" s="84"/>
      <c r="O62" s="84"/>
      <c r="P62" s="75"/>
      <c r="Q62" s="10"/>
      <c r="R62" s="10"/>
      <c r="S62" s="45"/>
      <c r="T62" s="50"/>
    </row>
    <row r="63" spans="1:47" ht="15.75">
      <c r="A63" s="10"/>
      <c r="B63" s="72"/>
      <c r="C63" s="10"/>
      <c r="D63" s="72"/>
      <c r="E63" s="72"/>
      <c r="F63" s="76"/>
      <c r="G63" s="72"/>
      <c r="H63" s="72"/>
      <c r="I63" s="76"/>
      <c r="J63" s="72"/>
      <c r="K63" s="72"/>
      <c r="L63" s="72"/>
      <c r="M63" s="10"/>
      <c r="N63" s="75"/>
      <c r="O63" s="75"/>
      <c r="P63" s="75"/>
      <c r="Q63" s="10"/>
      <c r="R63" s="10"/>
      <c r="S63" s="45"/>
      <c r="T63" s="50"/>
    </row>
    <row r="64" spans="1:47" ht="15.75">
      <c r="A64" s="10"/>
      <c r="B64" s="72"/>
      <c r="C64" s="10"/>
      <c r="D64" s="72"/>
      <c r="E64" s="72"/>
      <c r="F64" s="76"/>
      <c r="G64" s="72"/>
      <c r="H64" s="72"/>
      <c r="I64" s="76"/>
      <c r="J64" s="72"/>
      <c r="K64" s="72"/>
      <c r="L64" s="72"/>
      <c r="M64" s="10"/>
      <c r="N64" s="75"/>
      <c r="O64" s="75"/>
      <c r="P64" s="75"/>
      <c r="Q64" s="10"/>
      <c r="R64" s="10"/>
      <c r="S64" s="45"/>
      <c r="T64" s="50"/>
    </row>
    <row r="65" spans="1:20" ht="15.75">
      <c r="A65" s="10"/>
      <c r="B65" s="56"/>
      <c r="C65" s="10"/>
      <c r="D65" s="56"/>
      <c r="E65" s="56"/>
      <c r="F65" s="67"/>
      <c r="G65" s="56"/>
      <c r="H65" s="56"/>
      <c r="I65" s="67"/>
      <c r="J65" s="56"/>
      <c r="K65" s="72"/>
      <c r="L65" s="72"/>
      <c r="M65" s="10"/>
      <c r="N65" s="75"/>
      <c r="O65" s="75"/>
      <c r="P65" s="75"/>
      <c r="Q65" s="10"/>
      <c r="R65" s="10"/>
      <c r="S65" s="45"/>
      <c r="T65" s="50"/>
    </row>
    <row r="66" spans="1:20" ht="15.75">
      <c r="A66" s="10"/>
      <c r="B66" s="56"/>
      <c r="C66" s="10"/>
      <c r="D66" s="56"/>
      <c r="E66" s="56"/>
      <c r="F66" s="67"/>
      <c r="G66" s="56"/>
      <c r="H66" s="56"/>
      <c r="I66" s="67"/>
      <c r="J66" s="56"/>
      <c r="K66" s="72"/>
      <c r="L66" s="72"/>
      <c r="M66" s="10"/>
      <c r="N66" s="75"/>
      <c r="O66" s="75"/>
      <c r="P66" s="75"/>
      <c r="Q66" s="10"/>
      <c r="R66" s="10"/>
      <c r="S66" s="45"/>
      <c r="T66" s="50"/>
    </row>
    <row r="67" spans="1:20" ht="15.75">
      <c r="A67" s="10"/>
      <c r="B67" s="56"/>
      <c r="C67" s="10"/>
      <c r="D67" s="56"/>
      <c r="E67" s="56"/>
      <c r="F67" s="67"/>
      <c r="G67" s="56"/>
      <c r="H67" s="56"/>
      <c r="I67" s="67"/>
      <c r="J67" s="56"/>
      <c r="K67" s="72"/>
      <c r="L67" s="72"/>
      <c r="M67" s="10"/>
      <c r="N67" s="75"/>
      <c r="O67" s="75"/>
      <c r="P67" s="75"/>
      <c r="Q67" s="10"/>
      <c r="R67" s="10"/>
      <c r="S67" s="45"/>
      <c r="T67" s="50"/>
    </row>
    <row r="68" spans="1:20" ht="15.75">
      <c r="A68" s="10"/>
      <c r="B68" s="56"/>
      <c r="C68" s="10"/>
      <c r="D68" s="56"/>
      <c r="E68" s="56"/>
      <c r="F68" s="67"/>
      <c r="G68" s="56"/>
      <c r="H68" s="56"/>
      <c r="I68" s="67"/>
      <c r="J68" s="56"/>
      <c r="K68" s="72"/>
      <c r="L68" s="72"/>
      <c r="M68" s="10"/>
      <c r="N68" s="75"/>
      <c r="O68" s="75"/>
      <c r="P68" s="75"/>
      <c r="Q68" s="10"/>
      <c r="R68" s="51"/>
      <c r="S68" s="20"/>
      <c r="T68" s="23"/>
    </row>
    <row r="69" spans="1:20">
      <c r="A69" s="10"/>
      <c r="B69" s="56"/>
      <c r="C69" s="10"/>
      <c r="D69" s="56"/>
      <c r="E69" s="56"/>
      <c r="F69" s="67"/>
      <c r="G69" s="56"/>
      <c r="H69" s="56"/>
      <c r="I69" s="67"/>
      <c r="J69" s="56"/>
      <c r="K69" s="72"/>
      <c r="L69" s="72"/>
      <c r="M69" s="10"/>
      <c r="N69" s="75"/>
      <c r="O69" s="75"/>
      <c r="P69" s="75"/>
      <c r="Q69" s="10"/>
    </row>
    <row r="70" spans="1:20">
      <c r="A70" s="10"/>
      <c r="B70" s="56"/>
      <c r="C70" s="10"/>
      <c r="D70" s="56"/>
      <c r="E70" s="56"/>
      <c r="F70" s="67"/>
      <c r="G70" s="56"/>
      <c r="H70" s="56"/>
      <c r="I70" s="67"/>
      <c r="J70" s="56"/>
      <c r="K70" s="72"/>
      <c r="L70" s="72"/>
      <c r="M70" s="10"/>
      <c r="N70" s="75"/>
      <c r="O70" s="75"/>
      <c r="P70" s="75"/>
      <c r="Q70" s="10"/>
    </row>
    <row r="71" spans="1:20" ht="15.75">
      <c r="A71" s="10"/>
      <c r="B71" s="22"/>
      <c r="C71" s="10"/>
      <c r="D71" s="22"/>
      <c r="E71" s="22"/>
      <c r="F71" s="25"/>
      <c r="G71" s="22"/>
      <c r="H71" s="22"/>
      <c r="I71" s="25"/>
      <c r="J71" s="22"/>
      <c r="K71" s="72"/>
      <c r="L71" s="72"/>
      <c r="M71" s="10"/>
      <c r="N71" s="75"/>
      <c r="O71" s="75"/>
      <c r="P71" s="75"/>
      <c r="Q71" s="10"/>
    </row>
  </sheetData>
  <pageMargins left="0.7" right="0.7" top="0.75" bottom="0.75" header="0.3" footer="0.3"/>
  <pageSetup paperSize="9" orientation="portrait" horizontalDpi="300" verticalDpi="0" copies="0" r:id="rId1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U71"/>
  <sheetViews>
    <sheetView topLeftCell="A16" zoomScale="90" zoomScaleNormal="90" workbookViewId="0">
      <selection activeCell="I38" sqref="I38"/>
    </sheetView>
  </sheetViews>
  <sheetFormatPr defaultColWidth="8.625" defaultRowHeight="15"/>
  <cols>
    <col min="1" max="1" width="49.5" style="12" customWidth="1"/>
    <col min="2" max="2" width="17.625" style="52" customWidth="1"/>
    <col min="3" max="3" width="17.625" style="12" customWidth="1"/>
    <col min="4" max="12" width="17.625" style="52" customWidth="1"/>
    <col min="13" max="20" width="17.625" style="12" customWidth="1"/>
    <col min="21" max="16384" width="8.625" style="12"/>
  </cols>
  <sheetData>
    <row r="1" spans="1:34" ht="18.75">
      <c r="A1" s="3" t="s">
        <v>0</v>
      </c>
      <c r="Q1" s="4"/>
      <c r="R1" s="4"/>
      <c r="S1" s="4"/>
      <c r="T1" s="4"/>
    </row>
    <row r="2" spans="1:34" ht="15.75">
      <c r="A2" s="79" t="s">
        <v>86</v>
      </c>
      <c r="Q2" s="5"/>
      <c r="AG2" s="53"/>
      <c r="AH2" s="5"/>
    </row>
    <row r="3" spans="1:34" ht="30">
      <c r="A3" s="6">
        <v>2017</v>
      </c>
      <c r="C3" s="54" t="s">
        <v>1</v>
      </c>
      <c r="D3" s="54" t="s">
        <v>32</v>
      </c>
      <c r="E3" s="54" t="s">
        <v>2</v>
      </c>
      <c r="F3" s="55" t="s">
        <v>3</v>
      </c>
      <c r="G3" s="54" t="s">
        <v>17</v>
      </c>
      <c r="H3" s="54" t="s">
        <v>52</v>
      </c>
      <c r="I3" s="55" t="s">
        <v>5</v>
      </c>
      <c r="J3" s="54" t="s">
        <v>4</v>
      </c>
      <c r="K3" s="54" t="s">
        <v>6</v>
      </c>
      <c r="L3" s="54" t="s">
        <v>7</v>
      </c>
      <c r="M3" s="54" t="s">
        <v>68</v>
      </c>
      <c r="N3" s="54" t="s">
        <v>68</v>
      </c>
      <c r="O3" s="55" t="s">
        <v>68</v>
      </c>
      <c r="P3" s="57" t="s">
        <v>9</v>
      </c>
      <c r="Q3" s="53"/>
      <c r="AG3" s="53"/>
      <c r="AH3" s="53"/>
    </row>
    <row r="4" spans="1:34" s="29" customFormat="1" ht="11.25">
      <c r="A4" s="81" t="s">
        <v>60</v>
      </c>
      <c r="C4" s="80" t="s">
        <v>58</v>
      </c>
      <c r="D4" s="80" t="s">
        <v>59</v>
      </c>
      <c r="E4" s="27"/>
      <c r="F4" s="80" t="s">
        <v>61</v>
      </c>
      <c r="G4" s="27"/>
      <c r="H4" s="27"/>
      <c r="I4" s="80" t="s">
        <v>62</v>
      </c>
      <c r="J4" s="27"/>
      <c r="K4" s="27"/>
      <c r="L4" s="27"/>
      <c r="M4" s="27"/>
      <c r="N4" s="28"/>
      <c r="O4" s="28"/>
      <c r="P4" s="82" t="s">
        <v>66</v>
      </c>
      <c r="Q4" s="30"/>
      <c r="AG4" s="30"/>
      <c r="AH4" s="30"/>
    </row>
    <row r="5" spans="1:34" ht="15.75">
      <c r="A5" s="5" t="s">
        <v>53</v>
      </c>
      <c r="B5" s="60"/>
      <c r="C5" s="106">
        <f>[3]Solceller!$C$11</f>
        <v>788.5</v>
      </c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3">
        <f>SUM(D5:O5)</f>
        <v>0</v>
      </c>
      <c r="Q5" s="53"/>
      <c r="AG5" s="53"/>
      <c r="AH5" s="53"/>
    </row>
    <row r="6" spans="1:34" ht="15.75">
      <c r="A6" s="5" t="s">
        <v>73</v>
      </c>
      <c r="B6" s="60"/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>
        <f t="shared" ref="P6:P11" si="0">SUM(D6:O6)</f>
        <v>0</v>
      </c>
      <c r="Q6" s="53"/>
      <c r="AG6" s="53"/>
      <c r="AH6" s="53"/>
    </row>
    <row r="7" spans="1:34" ht="15.75">
      <c r="A7" s="5" t="s">
        <v>10</v>
      </c>
      <c r="B7" s="60"/>
      <c r="C7" s="93">
        <f>[3]Elproduktion!$N$322</f>
        <v>0</v>
      </c>
      <c r="D7" s="93">
        <f>[3]Elproduktion!$N$323</f>
        <v>0</v>
      </c>
      <c r="E7" s="93">
        <f>[3]Elproduktion!$Q$324</f>
        <v>0</v>
      </c>
      <c r="F7" s="93">
        <f>[3]Elproduktion!$N$325</f>
        <v>0</v>
      </c>
      <c r="G7" s="93">
        <f>[3]Elproduktion!$R$326</f>
        <v>0</v>
      </c>
      <c r="H7" s="93">
        <f>[3]Elproduktion!$S$327</f>
        <v>0</v>
      </c>
      <c r="I7" s="93">
        <f>[3]Elproduktion!$N$328</f>
        <v>0</v>
      </c>
      <c r="J7" s="93">
        <f>[3]Elproduktion!$T$326</f>
        <v>0</v>
      </c>
      <c r="K7" s="93">
        <f>[3]Elproduktion!U324</f>
        <v>0</v>
      </c>
      <c r="L7" s="93">
        <f>[3]Elproduktion!V324</f>
        <v>0</v>
      </c>
      <c r="M7" s="93"/>
      <c r="N7" s="93"/>
      <c r="O7" s="93"/>
      <c r="P7" s="93">
        <f t="shared" si="0"/>
        <v>0</v>
      </c>
      <c r="Q7" s="53"/>
      <c r="AG7" s="53"/>
      <c r="AH7" s="53"/>
    </row>
    <row r="8" spans="1:34" ht="15.75">
      <c r="A8" s="5" t="s">
        <v>11</v>
      </c>
      <c r="B8" s="60"/>
      <c r="C8" s="93">
        <f>[3]Elproduktion!$N$330</f>
        <v>163</v>
      </c>
      <c r="D8" s="93">
        <f>[3]Elproduktion!$N$331</f>
        <v>820</v>
      </c>
      <c r="E8" s="93">
        <f>[3]Elproduktion!$Q$332</f>
        <v>0</v>
      </c>
      <c r="F8" s="93">
        <f>[3]Elproduktion!$N$333</f>
        <v>0</v>
      </c>
      <c r="G8" s="93">
        <f>[3]Elproduktion!$R$334</f>
        <v>0</v>
      </c>
      <c r="H8" s="93">
        <f>[3]Elproduktion!$S$335</f>
        <v>0</v>
      </c>
      <c r="I8" s="93">
        <f>[3]Elproduktion!$N$336</f>
        <v>0</v>
      </c>
      <c r="J8" s="93">
        <f>[3]Elproduktion!$T$334</f>
        <v>0</v>
      </c>
      <c r="K8" s="93">
        <f>[3]Elproduktion!U332</f>
        <v>0</v>
      </c>
      <c r="L8" s="93">
        <f>[3]Elproduktion!V332</f>
        <v>0</v>
      </c>
      <c r="M8" s="93"/>
      <c r="N8" s="93"/>
      <c r="O8" s="93"/>
      <c r="P8" s="93">
        <f t="shared" si="0"/>
        <v>820</v>
      </c>
      <c r="Q8" s="53"/>
      <c r="AG8" s="53"/>
      <c r="AH8" s="53"/>
    </row>
    <row r="9" spans="1:34" ht="15.75">
      <c r="A9" s="5" t="s">
        <v>12</v>
      </c>
      <c r="B9" s="60"/>
      <c r="C9" s="93">
        <f>[3]Elproduktion!$N$338</f>
        <v>538</v>
      </c>
      <c r="D9" s="93">
        <f>[3]Elproduktion!$N$339</f>
        <v>0</v>
      </c>
      <c r="E9" s="93">
        <f>[3]Elproduktion!$Q$340</f>
        <v>0</v>
      </c>
      <c r="F9" s="93">
        <f>[3]Elproduktion!$N$341</f>
        <v>0</v>
      </c>
      <c r="G9" s="93">
        <f>[3]Elproduktion!$R$342</f>
        <v>0</v>
      </c>
      <c r="H9" s="93">
        <f>[3]Elproduktion!$S$343</f>
        <v>0</v>
      </c>
      <c r="I9" s="93">
        <f>[3]Elproduktion!$N$344</f>
        <v>0</v>
      </c>
      <c r="J9" s="93">
        <f>[3]Elproduktion!$T$342</f>
        <v>0</v>
      </c>
      <c r="K9" s="93">
        <f>[3]Elproduktion!U340</f>
        <v>0</v>
      </c>
      <c r="L9" s="93">
        <f>[3]Elproduktion!V340</f>
        <v>0</v>
      </c>
      <c r="M9" s="93"/>
      <c r="N9" s="93"/>
      <c r="O9" s="93"/>
      <c r="P9" s="93">
        <f t="shared" si="0"/>
        <v>0</v>
      </c>
      <c r="Q9" s="53"/>
      <c r="AG9" s="53"/>
      <c r="AH9" s="53"/>
    </row>
    <row r="10" spans="1:34" ht="15.75">
      <c r="A10" s="5" t="s">
        <v>13</v>
      </c>
      <c r="B10" s="60"/>
      <c r="C10" s="93">
        <f>[3]Elproduktion!$N$346</f>
        <v>23677</v>
      </c>
      <c r="D10" s="93">
        <f>[3]Elproduktion!$N$347</f>
        <v>0</v>
      </c>
      <c r="E10" s="93">
        <f>[3]Elproduktion!$Q$348</f>
        <v>0</v>
      </c>
      <c r="F10" s="93">
        <f>[3]Elproduktion!$N$349</f>
        <v>0</v>
      </c>
      <c r="G10" s="93">
        <f>[3]Elproduktion!$R$350</f>
        <v>0</v>
      </c>
      <c r="H10" s="93">
        <f>[3]Elproduktion!$S$351</f>
        <v>0</v>
      </c>
      <c r="I10" s="93">
        <f>[3]Elproduktion!$N$352</f>
        <v>0</v>
      </c>
      <c r="J10" s="93">
        <f>[3]Elproduktion!$T$350</f>
        <v>0</v>
      </c>
      <c r="K10" s="93">
        <f>[3]Elproduktion!U348</f>
        <v>0</v>
      </c>
      <c r="L10" s="93">
        <f>[3]Elproduktion!V348</f>
        <v>0</v>
      </c>
      <c r="M10" s="93"/>
      <c r="N10" s="93"/>
      <c r="O10" s="93"/>
      <c r="P10" s="93">
        <f t="shared" si="0"/>
        <v>0</v>
      </c>
      <c r="Q10" s="53"/>
      <c r="R10" s="5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3"/>
      <c r="AH10" s="53"/>
    </row>
    <row r="11" spans="1:34" ht="15.75">
      <c r="A11" s="5" t="s">
        <v>14</v>
      </c>
      <c r="B11" s="60"/>
      <c r="C11" s="93">
        <f>SUM(C5:C10)</f>
        <v>25166.5</v>
      </c>
      <c r="D11" s="93">
        <f t="shared" ref="D11:O11" si="1">SUM(D5:D10)</f>
        <v>820</v>
      </c>
      <c r="E11" s="93">
        <f t="shared" si="1"/>
        <v>0</v>
      </c>
      <c r="F11" s="93">
        <f t="shared" si="1"/>
        <v>0</v>
      </c>
      <c r="G11" s="93">
        <f t="shared" si="1"/>
        <v>0</v>
      </c>
      <c r="H11" s="93">
        <f t="shared" si="1"/>
        <v>0</v>
      </c>
      <c r="I11" s="93">
        <f t="shared" si="1"/>
        <v>0</v>
      </c>
      <c r="J11" s="93">
        <f t="shared" si="1"/>
        <v>0</v>
      </c>
      <c r="K11" s="93">
        <f t="shared" si="1"/>
        <v>0</v>
      </c>
      <c r="L11" s="93">
        <f t="shared" si="1"/>
        <v>0</v>
      </c>
      <c r="M11" s="93">
        <f t="shared" si="1"/>
        <v>0</v>
      </c>
      <c r="N11" s="93">
        <f t="shared" si="1"/>
        <v>0</v>
      </c>
      <c r="O11" s="93">
        <f t="shared" si="1"/>
        <v>0</v>
      </c>
      <c r="P11" s="93">
        <f t="shared" si="0"/>
        <v>820</v>
      </c>
      <c r="Q11" s="53"/>
      <c r="R11" s="5"/>
      <c r="S11" s="59"/>
      <c r="T11" s="59"/>
      <c r="U11" s="59"/>
      <c r="V11" s="59"/>
      <c r="W11" s="59"/>
      <c r="X11" s="59"/>
      <c r="Y11" s="59"/>
      <c r="Z11" s="59"/>
      <c r="AA11" s="59"/>
      <c r="AB11" s="59"/>
      <c r="AC11" s="59"/>
      <c r="AD11" s="59"/>
      <c r="AE11" s="59"/>
      <c r="AF11" s="59"/>
      <c r="AG11" s="53"/>
      <c r="AH11" s="53"/>
    </row>
    <row r="12" spans="1:34" ht="15.75">
      <c r="B12" s="60"/>
      <c r="C12" s="60"/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4"/>
      <c r="R12" s="4"/>
      <c r="S12" s="4"/>
      <c r="T12" s="4"/>
    </row>
    <row r="13" spans="1:34" ht="15.75">
      <c r="B13" s="60"/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4"/>
      <c r="R13" s="4"/>
      <c r="S13" s="4"/>
      <c r="T13" s="4"/>
    </row>
    <row r="14" spans="1:34" ht="18.75">
      <c r="A14" s="3" t="s">
        <v>15</v>
      </c>
      <c r="B14" s="7"/>
      <c r="C14" s="60"/>
      <c r="D14" s="7"/>
      <c r="E14" s="7"/>
      <c r="F14" s="7"/>
      <c r="G14" s="7"/>
      <c r="H14" s="7"/>
      <c r="I14" s="7"/>
      <c r="J14" s="60"/>
      <c r="K14" s="60"/>
      <c r="L14" s="60"/>
      <c r="M14" s="60"/>
      <c r="N14" s="60"/>
      <c r="O14" s="60"/>
      <c r="P14" s="7"/>
      <c r="Q14" s="4"/>
      <c r="R14" s="4"/>
      <c r="S14" s="4"/>
      <c r="T14" s="4"/>
    </row>
    <row r="15" spans="1:34" ht="15.75">
      <c r="A15" s="79" t="str">
        <f>A2</f>
        <v>1261 Kävlinge</v>
      </c>
      <c r="B15" s="60"/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4"/>
      <c r="R15" s="4"/>
      <c r="S15" s="4"/>
      <c r="T15" s="4"/>
    </row>
    <row r="16" spans="1:34" ht="30">
      <c r="A16" s="6">
        <v>2017</v>
      </c>
      <c r="B16" s="54" t="s">
        <v>16</v>
      </c>
      <c r="C16" s="67" t="s">
        <v>8</v>
      </c>
      <c r="D16" s="54" t="s">
        <v>32</v>
      </c>
      <c r="E16" s="54" t="s">
        <v>2</v>
      </c>
      <c r="F16" s="55" t="s">
        <v>3</v>
      </c>
      <c r="G16" s="54" t="s">
        <v>17</v>
      </c>
      <c r="H16" s="54" t="s">
        <v>52</v>
      </c>
      <c r="I16" s="55" t="s">
        <v>5</v>
      </c>
      <c r="J16" s="54" t="s">
        <v>4</v>
      </c>
      <c r="K16" s="54" t="s">
        <v>6</v>
      </c>
      <c r="L16" s="54" t="s">
        <v>7</v>
      </c>
      <c r="M16" s="54" t="s">
        <v>71</v>
      </c>
      <c r="N16" s="54" t="s">
        <v>68</v>
      </c>
      <c r="O16" s="55" t="s">
        <v>68</v>
      </c>
      <c r="P16" s="57" t="s">
        <v>9</v>
      </c>
      <c r="Q16" s="53"/>
      <c r="AG16" s="53"/>
      <c r="AH16" s="53"/>
    </row>
    <row r="17" spans="1:34" s="29" customFormat="1" ht="11.25">
      <c r="A17" s="81" t="s">
        <v>60</v>
      </c>
      <c r="B17" s="80" t="s">
        <v>63</v>
      </c>
      <c r="C17" s="49"/>
      <c r="D17" s="80" t="s">
        <v>59</v>
      </c>
      <c r="E17" s="27"/>
      <c r="F17" s="80" t="s">
        <v>61</v>
      </c>
      <c r="G17" s="27"/>
      <c r="H17" s="27"/>
      <c r="I17" s="80" t="s">
        <v>62</v>
      </c>
      <c r="J17" s="27"/>
      <c r="K17" s="27"/>
      <c r="L17" s="27"/>
      <c r="M17" s="27"/>
      <c r="N17" s="28"/>
      <c r="O17" s="28"/>
      <c r="P17" s="82" t="s">
        <v>66</v>
      </c>
      <c r="Q17" s="30"/>
      <c r="AG17" s="30"/>
      <c r="AH17" s="30"/>
    </row>
    <row r="18" spans="1:34" ht="15.75">
      <c r="A18" s="5" t="s">
        <v>18</v>
      </c>
      <c r="B18" s="93">
        <f>[3]Fjärrvärmeproduktion!$N$450</f>
        <v>0</v>
      </c>
      <c r="C18" s="93"/>
      <c r="D18" s="93">
        <f>[3]Fjärrvärmeproduktion!$N$451</f>
        <v>0</v>
      </c>
      <c r="E18" s="93">
        <f>[3]Fjärrvärmeproduktion!$Q$452</f>
        <v>0</v>
      </c>
      <c r="F18" s="93">
        <f>[3]Fjärrvärmeproduktion!$N$453</f>
        <v>0</v>
      </c>
      <c r="G18" s="93">
        <f>[3]Fjärrvärmeproduktion!$R$454</f>
        <v>0</v>
      </c>
      <c r="H18" s="93">
        <f>[3]Fjärrvärmeproduktion!$S$455</f>
        <v>0</v>
      </c>
      <c r="I18" s="93">
        <f>[3]Fjärrvärmeproduktion!$N$456</f>
        <v>0</v>
      </c>
      <c r="J18" s="93">
        <f>[3]Fjärrvärmeproduktion!$T$454</f>
        <v>0</v>
      </c>
      <c r="K18" s="93">
        <f>[3]Fjärrvärmeproduktion!U452</f>
        <v>0</v>
      </c>
      <c r="L18" s="93">
        <f>[3]Fjärrvärmeproduktion!V452</f>
        <v>0</v>
      </c>
      <c r="M18" s="93">
        <f>[3]Fjärrvärmeproduktion!$W$455</f>
        <v>0</v>
      </c>
      <c r="N18" s="93"/>
      <c r="O18" s="93"/>
      <c r="P18" s="112">
        <f>SUM(C18:O18)</f>
        <v>0</v>
      </c>
      <c r="Q18" s="4"/>
      <c r="R18" s="4"/>
      <c r="S18" s="4"/>
      <c r="T18" s="4"/>
    </row>
    <row r="19" spans="1:34" ht="15.75">
      <c r="A19" s="5" t="s">
        <v>19</v>
      </c>
      <c r="B19" s="93">
        <f>[3]Fjärrvärmeproduktion!$N$458</f>
        <v>0</v>
      </c>
      <c r="C19" s="93"/>
      <c r="D19" s="93">
        <f>[3]Fjärrvärmeproduktion!$N$459</f>
        <v>0</v>
      </c>
      <c r="E19" s="93">
        <f>[3]Fjärrvärmeproduktion!$Q$460</f>
        <v>0</v>
      </c>
      <c r="F19" s="93">
        <f>[3]Fjärrvärmeproduktion!$N$461</f>
        <v>0</v>
      </c>
      <c r="G19" s="93">
        <f>[3]Fjärrvärmeproduktion!$R$462</f>
        <v>0</v>
      </c>
      <c r="H19" s="93">
        <f>[3]Fjärrvärmeproduktion!$S$463</f>
        <v>0</v>
      </c>
      <c r="I19" s="93">
        <f>[3]Fjärrvärmeproduktion!$N$464</f>
        <v>0</v>
      </c>
      <c r="J19" s="93">
        <f>[3]Fjärrvärmeproduktion!$T$462</f>
        <v>0</v>
      </c>
      <c r="K19" s="93">
        <f>[3]Fjärrvärmeproduktion!U460</f>
        <v>0</v>
      </c>
      <c r="L19" s="93">
        <f>[3]Fjärrvärmeproduktion!V460</f>
        <v>0</v>
      </c>
      <c r="M19" s="93">
        <f>[3]Fjärrvärmeproduktion!$W$463</f>
        <v>0</v>
      </c>
      <c r="N19" s="93"/>
      <c r="O19" s="93"/>
      <c r="P19" s="112">
        <f t="shared" ref="P19:P24" si="2">SUM(C19:O19)</f>
        <v>0</v>
      </c>
      <c r="Q19" s="4"/>
      <c r="R19" s="4"/>
      <c r="S19" s="4"/>
      <c r="T19" s="4"/>
    </row>
    <row r="20" spans="1:34" ht="15.75">
      <c r="A20" s="5" t="s">
        <v>20</v>
      </c>
      <c r="B20" s="93">
        <f>[3]Fjärrvärmeproduktion!$N$466</f>
        <v>0</v>
      </c>
      <c r="C20" s="93"/>
      <c r="D20" s="93">
        <f>[3]Fjärrvärmeproduktion!$N$467</f>
        <v>0</v>
      </c>
      <c r="E20" s="93">
        <f>[3]Fjärrvärmeproduktion!$Q$468</f>
        <v>0</v>
      </c>
      <c r="F20" s="93">
        <f>[3]Fjärrvärmeproduktion!$N$469</f>
        <v>0</v>
      </c>
      <c r="G20" s="93">
        <f>[3]Fjärrvärmeproduktion!$R$470</f>
        <v>0</v>
      </c>
      <c r="H20" s="93">
        <f>[3]Fjärrvärmeproduktion!$S$471</f>
        <v>0</v>
      </c>
      <c r="I20" s="93">
        <f>[3]Fjärrvärmeproduktion!$N$472</f>
        <v>0</v>
      </c>
      <c r="J20" s="93">
        <f>[3]Fjärrvärmeproduktion!$T$470</f>
        <v>0</v>
      </c>
      <c r="K20" s="93">
        <f>[3]Fjärrvärmeproduktion!U468</f>
        <v>0</v>
      </c>
      <c r="L20" s="93">
        <f>[3]Fjärrvärmeproduktion!V468</f>
        <v>0</v>
      </c>
      <c r="M20" s="93">
        <f>[3]Fjärrvärmeproduktion!$W$471</f>
        <v>0</v>
      </c>
      <c r="N20" s="93"/>
      <c r="O20" s="93"/>
      <c r="P20" s="112">
        <f t="shared" si="2"/>
        <v>0</v>
      </c>
      <c r="Q20" s="4"/>
      <c r="R20" s="4"/>
      <c r="S20" s="4"/>
      <c r="T20" s="4"/>
    </row>
    <row r="21" spans="1:34" ht="16.5" thickBot="1">
      <c r="A21" s="5" t="s">
        <v>21</v>
      </c>
      <c r="B21" s="93">
        <f>[3]Fjärrvärmeproduktion!$N$474</f>
        <v>0</v>
      </c>
      <c r="C21" s="93"/>
      <c r="D21" s="93">
        <f>[3]Fjärrvärmeproduktion!$N$475</f>
        <v>0</v>
      </c>
      <c r="E21" s="93">
        <f>[3]Fjärrvärmeproduktion!$Q$476</f>
        <v>0</v>
      </c>
      <c r="F21" s="93">
        <f>[3]Fjärrvärmeproduktion!$N$477</f>
        <v>0</v>
      </c>
      <c r="G21" s="93">
        <f>[3]Fjärrvärmeproduktion!$R$478</f>
        <v>0</v>
      </c>
      <c r="H21" s="93">
        <f>[3]Fjärrvärmeproduktion!$S$479</f>
        <v>0</v>
      </c>
      <c r="I21" s="93">
        <f>[3]Fjärrvärmeproduktion!$N$480</f>
        <v>0</v>
      </c>
      <c r="J21" s="93">
        <f>[3]Fjärrvärmeproduktion!$T$478</f>
        <v>0</v>
      </c>
      <c r="K21" s="93">
        <f>[3]Fjärrvärmeproduktion!U476</f>
        <v>0</v>
      </c>
      <c r="L21" s="93">
        <f>[3]Fjärrvärmeproduktion!V476</f>
        <v>0</v>
      </c>
      <c r="M21" s="93">
        <f>[3]Fjärrvärmeproduktion!$W$479</f>
        <v>0</v>
      </c>
      <c r="N21" s="93"/>
      <c r="O21" s="93"/>
      <c r="P21" s="112">
        <f t="shared" si="2"/>
        <v>0</v>
      </c>
      <c r="Q21" s="4"/>
      <c r="R21" s="37"/>
      <c r="S21" s="37"/>
      <c r="T21" s="37"/>
    </row>
    <row r="22" spans="1:34" ht="15.75">
      <c r="A22" s="5" t="s">
        <v>22</v>
      </c>
      <c r="B22" s="93">
        <f>[3]Fjärrvärmeproduktion!$N$482</f>
        <v>0</v>
      </c>
      <c r="C22" s="93"/>
      <c r="D22" s="93">
        <f>[3]Fjärrvärmeproduktion!$N$483</f>
        <v>0</v>
      </c>
      <c r="E22" s="93">
        <f>[3]Fjärrvärmeproduktion!$Q$484</f>
        <v>0</v>
      </c>
      <c r="F22" s="93">
        <f>[3]Fjärrvärmeproduktion!$N$485</f>
        <v>0</v>
      </c>
      <c r="G22" s="93">
        <f>[3]Fjärrvärmeproduktion!$R$486</f>
        <v>0</v>
      </c>
      <c r="H22" s="93">
        <f>[3]Fjärrvärmeproduktion!$S$487</f>
        <v>0</v>
      </c>
      <c r="I22" s="93">
        <f>[3]Fjärrvärmeproduktion!$N$488</f>
        <v>0</v>
      </c>
      <c r="J22" s="93">
        <f>[3]Fjärrvärmeproduktion!$T$486</f>
        <v>0</v>
      </c>
      <c r="K22" s="93">
        <f>[3]Fjärrvärmeproduktion!U484</f>
        <v>0</v>
      </c>
      <c r="L22" s="93">
        <f>[3]Fjärrvärmeproduktion!V484</f>
        <v>0</v>
      </c>
      <c r="M22" s="93">
        <f>[3]Fjärrvärmeproduktion!$W$487</f>
        <v>0</v>
      </c>
      <c r="N22" s="93"/>
      <c r="O22" s="93"/>
      <c r="P22" s="112">
        <f t="shared" si="2"/>
        <v>0</v>
      </c>
      <c r="Q22" s="31"/>
      <c r="R22" s="43" t="s">
        <v>24</v>
      </c>
      <c r="S22" s="88" t="str">
        <f>ROUND(P43/1000,0) &amp;" GWh"</f>
        <v>502 GWh</v>
      </c>
      <c r="T22" s="38"/>
      <c r="U22" s="36"/>
    </row>
    <row r="23" spans="1:34" ht="15.75">
      <c r="A23" s="5" t="s">
        <v>23</v>
      </c>
      <c r="B23" s="93">
        <f>[3]Fjärrvärmeproduktion!$N$490</f>
        <v>0</v>
      </c>
      <c r="C23" s="93"/>
      <c r="D23" s="93">
        <f>[3]Fjärrvärmeproduktion!$N$491</f>
        <v>0</v>
      </c>
      <c r="E23" s="93">
        <f>[3]Fjärrvärmeproduktion!$Q$492</f>
        <v>0</v>
      </c>
      <c r="F23" s="93">
        <f>[3]Fjärrvärmeproduktion!$N$493</f>
        <v>0</v>
      </c>
      <c r="G23" s="93">
        <f>[3]Fjärrvärmeproduktion!$R$494</f>
        <v>0</v>
      </c>
      <c r="H23" s="93">
        <f>[3]Fjärrvärmeproduktion!$S$495</f>
        <v>0</v>
      </c>
      <c r="I23" s="93">
        <f>[3]Fjärrvärmeproduktion!$N$496</f>
        <v>0</v>
      </c>
      <c r="J23" s="93">
        <f>[3]Fjärrvärmeproduktion!$T$494</f>
        <v>0</v>
      </c>
      <c r="K23" s="93">
        <f>[3]Fjärrvärmeproduktion!U492</f>
        <v>0</v>
      </c>
      <c r="L23" s="93">
        <f>[3]Fjärrvärmeproduktion!V492</f>
        <v>0</v>
      </c>
      <c r="M23" s="93">
        <f>[3]Fjärrvärmeproduktion!$W$495</f>
        <v>0</v>
      </c>
      <c r="N23" s="93"/>
      <c r="O23" s="93"/>
      <c r="P23" s="112">
        <f t="shared" si="2"/>
        <v>0</v>
      </c>
      <c r="Q23" s="31"/>
      <c r="R23" s="41"/>
      <c r="S23" s="4"/>
      <c r="T23" s="39"/>
      <c r="U23" s="36"/>
    </row>
    <row r="24" spans="1:34" ht="15.75">
      <c r="A24" s="5" t="s">
        <v>14</v>
      </c>
      <c r="B24" s="93">
        <f>SUM(B18:B23)</f>
        <v>0</v>
      </c>
      <c r="C24" s="93">
        <f t="shared" ref="C24:O24" si="3">SUM(C18:C23)</f>
        <v>0</v>
      </c>
      <c r="D24" s="93">
        <f t="shared" si="3"/>
        <v>0</v>
      </c>
      <c r="E24" s="93">
        <f t="shared" si="3"/>
        <v>0</v>
      </c>
      <c r="F24" s="93">
        <f t="shared" si="3"/>
        <v>0</v>
      </c>
      <c r="G24" s="93">
        <f t="shared" si="3"/>
        <v>0</v>
      </c>
      <c r="H24" s="93">
        <f t="shared" si="3"/>
        <v>0</v>
      </c>
      <c r="I24" s="93">
        <f t="shared" si="3"/>
        <v>0</v>
      </c>
      <c r="J24" s="93">
        <f t="shared" si="3"/>
        <v>0</v>
      </c>
      <c r="K24" s="93">
        <f t="shared" si="3"/>
        <v>0</v>
      </c>
      <c r="L24" s="93">
        <f t="shared" si="3"/>
        <v>0</v>
      </c>
      <c r="M24" s="93">
        <f t="shared" si="3"/>
        <v>0</v>
      </c>
      <c r="N24" s="93">
        <f t="shared" si="3"/>
        <v>0</v>
      </c>
      <c r="O24" s="93">
        <f t="shared" si="3"/>
        <v>0</v>
      </c>
      <c r="P24" s="112">
        <f t="shared" si="2"/>
        <v>0</v>
      </c>
      <c r="Q24" s="31"/>
      <c r="R24" s="41"/>
      <c r="S24" s="4" t="s">
        <v>25</v>
      </c>
      <c r="T24" s="39" t="s">
        <v>26</v>
      </c>
      <c r="U24" s="36"/>
    </row>
    <row r="25" spans="1:34" ht="15.75">
      <c r="B25" s="60"/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31"/>
      <c r="R25" s="85" t="str">
        <f>C30</f>
        <v>El</v>
      </c>
      <c r="S25" s="61" t="str">
        <f>ROUND(C43/1000,0) &amp;" GWh"</f>
        <v>259 GWh</v>
      </c>
      <c r="T25" s="42">
        <f>C$44</f>
        <v>0.51703908169566215</v>
      </c>
      <c r="U25" s="36"/>
    </row>
    <row r="26" spans="1:34" ht="15.75">
      <c r="B26" s="62"/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31"/>
      <c r="R26" s="86" t="str">
        <f>D30</f>
        <v>Oljeprodukter</v>
      </c>
      <c r="S26" s="61" t="str">
        <f>ROUND(D43/1000,0) &amp;" GWh"</f>
        <v>185 GWh</v>
      </c>
      <c r="T26" s="42">
        <f>D$44</f>
        <v>0.36830759821682102</v>
      </c>
      <c r="U26" s="36"/>
    </row>
    <row r="27" spans="1:34" ht="15.75">
      <c r="B27" s="60"/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31"/>
      <c r="R27" s="86" t="str">
        <f>E30</f>
        <v>Kol och koks</v>
      </c>
      <c r="S27" s="61" t="str">
        <f>ROUND(E43/1000,0) &amp;" GWh"</f>
        <v>0 GWh</v>
      </c>
      <c r="T27" s="42">
        <f>E$44</f>
        <v>0</v>
      </c>
      <c r="U27" s="36"/>
    </row>
    <row r="28" spans="1:34" ht="18.75">
      <c r="A28" s="3" t="s">
        <v>27</v>
      </c>
      <c r="B28" s="7"/>
      <c r="C28" s="60"/>
      <c r="D28" s="7"/>
      <c r="E28" s="7"/>
      <c r="F28" s="7"/>
      <c r="G28" s="7"/>
      <c r="H28" s="7"/>
      <c r="I28" s="60"/>
      <c r="J28" s="60"/>
      <c r="K28" s="60"/>
      <c r="L28" s="60"/>
      <c r="M28" s="60"/>
      <c r="N28" s="60"/>
      <c r="O28" s="60"/>
      <c r="P28" s="60"/>
      <c r="Q28" s="31"/>
      <c r="R28" s="86" t="str">
        <f>F30</f>
        <v>Gasol/naturgas</v>
      </c>
      <c r="S28" s="61" t="str">
        <f>ROUND(F43/1000,0) &amp;" GWh"</f>
        <v>3 GWh</v>
      </c>
      <c r="T28" s="42">
        <f>F$44</f>
        <v>6.2498315973310032E-3</v>
      </c>
      <c r="U28" s="36"/>
    </row>
    <row r="29" spans="1:34" ht="15.75">
      <c r="A29" s="79" t="str">
        <f>A2</f>
        <v>1261 Kävlinge</v>
      </c>
      <c r="B29" s="60"/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31"/>
      <c r="R29" s="86" t="str">
        <f>G30</f>
        <v>Biodrivmedel</v>
      </c>
      <c r="S29" s="61" t="str">
        <f>ROUND(G43/1000,0) &amp;" GWh"</f>
        <v>30 GWh</v>
      </c>
      <c r="T29" s="42">
        <f>G$44</f>
        <v>5.9176100006233884E-2</v>
      </c>
      <c r="U29" s="36"/>
    </row>
    <row r="30" spans="1:34" ht="30">
      <c r="A30" s="6">
        <v>2017</v>
      </c>
      <c r="B30" s="67" t="s">
        <v>70</v>
      </c>
      <c r="C30" s="56" t="s">
        <v>8</v>
      </c>
      <c r="D30" s="54" t="s">
        <v>32</v>
      </c>
      <c r="E30" s="54" t="s">
        <v>2</v>
      </c>
      <c r="F30" s="55" t="s">
        <v>3</v>
      </c>
      <c r="G30" s="54" t="s">
        <v>28</v>
      </c>
      <c r="H30" s="54" t="s">
        <v>52</v>
      </c>
      <c r="I30" s="55" t="s">
        <v>5</v>
      </c>
      <c r="J30" s="54" t="s">
        <v>4</v>
      </c>
      <c r="K30" s="54" t="s">
        <v>6</v>
      </c>
      <c r="L30" s="54" t="s">
        <v>7</v>
      </c>
      <c r="M30" s="54" t="s">
        <v>71</v>
      </c>
      <c r="N30" s="54" t="s">
        <v>68</v>
      </c>
      <c r="O30" s="55" t="s">
        <v>68</v>
      </c>
      <c r="P30" s="57" t="s">
        <v>29</v>
      </c>
      <c r="Q30" s="31"/>
      <c r="R30" s="85" t="str">
        <f>H30</f>
        <v>Biobränslen</v>
      </c>
      <c r="S30" s="61" t="str">
        <f>ROUND(H43/1000,0) &amp;" GWh"</f>
        <v>14 GWh</v>
      </c>
      <c r="T30" s="42">
        <f>H$44</f>
        <v>2.7717684265203948E-2</v>
      </c>
      <c r="U30" s="36"/>
    </row>
    <row r="31" spans="1:34" s="29" customFormat="1">
      <c r="A31" s="26"/>
      <c r="B31" s="80" t="s">
        <v>65</v>
      </c>
      <c r="C31" s="83" t="s">
        <v>64</v>
      </c>
      <c r="D31" s="80" t="s">
        <v>59</v>
      </c>
      <c r="E31" s="27"/>
      <c r="F31" s="80" t="s">
        <v>61</v>
      </c>
      <c r="G31" s="80" t="s">
        <v>107</v>
      </c>
      <c r="H31" s="80" t="s">
        <v>69</v>
      </c>
      <c r="I31" s="80" t="s">
        <v>62</v>
      </c>
      <c r="J31" s="27"/>
      <c r="K31" s="27"/>
      <c r="L31" s="27"/>
      <c r="M31" s="27"/>
      <c r="N31" s="28"/>
      <c r="O31" s="28"/>
      <c r="P31" s="82" t="s">
        <v>67</v>
      </c>
      <c r="Q31" s="32"/>
      <c r="R31" s="85" t="str">
        <f>I30</f>
        <v>Biogas</v>
      </c>
      <c r="S31" s="61" t="str">
        <f>ROUND(I43/1000,0) &amp;" GWh"</f>
        <v>11 GWh</v>
      </c>
      <c r="T31" s="42">
        <f>I$44</f>
        <v>2.1509704218747931E-2</v>
      </c>
      <c r="U31" s="35"/>
      <c r="AG31" s="30"/>
      <c r="AH31" s="30"/>
    </row>
    <row r="32" spans="1:34" ht="15.75">
      <c r="A32" s="5" t="s">
        <v>30</v>
      </c>
      <c r="B32" s="93">
        <f>[3]Slutanvändning!$N$656</f>
        <v>0</v>
      </c>
      <c r="C32" s="93">
        <f>[3]Slutanvändning!$N$657</f>
        <v>11220</v>
      </c>
      <c r="D32" s="93">
        <f>[3]Slutanvändning!$N$650</f>
        <v>9691</v>
      </c>
      <c r="E32" s="93">
        <f>[3]Slutanvändning!$Q$651</f>
        <v>0</v>
      </c>
      <c r="F32" s="93">
        <f>[3]Slutanvändning!$N$652</f>
        <v>0</v>
      </c>
      <c r="G32" s="104">
        <f>[3]Slutanvändning!$N$653</f>
        <v>2221</v>
      </c>
      <c r="H32" s="93">
        <f>[3]Slutanvändning!$N$654</f>
        <v>0</v>
      </c>
      <c r="I32" s="93">
        <f>[3]Slutanvändning!$N$655</f>
        <v>0</v>
      </c>
      <c r="J32" s="93">
        <v>0</v>
      </c>
      <c r="K32" s="93">
        <f>[3]Slutanvändning!U651</f>
        <v>0</v>
      </c>
      <c r="L32" s="93">
        <f>[3]Slutanvändning!V651</f>
        <v>0</v>
      </c>
      <c r="M32" s="93"/>
      <c r="N32" s="93"/>
      <c r="O32" s="93"/>
      <c r="P32" s="93">
        <f t="shared" ref="P32:P38" si="4">SUM(B32:N32)</f>
        <v>23132</v>
      </c>
      <c r="Q32" s="33"/>
      <c r="R32" s="86" t="str">
        <f>J30</f>
        <v>Avlutar</v>
      </c>
      <c r="S32" s="61" t="str">
        <f>ROUND(J43/1000,0) &amp;" GWh"</f>
        <v>0 GWh</v>
      </c>
      <c r="T32" s="42">
        <f>J$44</f>
        <v>0</v>
      </c>
      <c r="U32" s="36"/>
    </row>
    <row r="33" spans="1:47" ht="15.75">
      <c r="A33" s="5" t="s">
        <v>33</v>
      </c>
      <c r="B33" s="93">
        <f>[3]Slutanvändning!$N$665</f>
        <v>0</v>
      </c>
      <c r="C33" s="93">
        <f>[3]Slutanvändning!$N$666</f>
        <v>14656</v>
      </c>
      <c r="D33" s="93">
        <f>[3]Slutanvändning!$N$659</f>
        <v>351</v>
      </c>
      <c r="E33" s="93">
        <f>[3]Slutanvändning!$Q$660</f>
        <v>0</v>
      </c>
      <c r="F33" s="93">
        <f>[3]Slutanvändning!$N$661</f>
        <v>3136</v>
      </c>
      <c r="G33" s="140">
        <f>[3]Slutanvändning!$N$662</f>
        <v>0</v>
      </c>
      <c r="H33" s="93">
        <f>[3]Slutanvändning!$N$663</f>
        <v>0</v>
      </c>
      <c r="I33" s="93">
        <f>[3]Slutanvändning!$N$664</f>
        <v>893</v>
      </c>
      <c r="J33" s="93">
        <v>0</v>
      </c>
      <c r="K33" s="93">
        <f>[3]Slutanvändning!U660</f>
        <v>0</v>
      </c>
      <c r="L33" s="93">
        <f>[3]Slutanvändning!V660</f>
        <v>0</v>
      </c>
      <c r="M33" s="93"/>
      <c r="N33" s="93"/>
      <c r="O33" s="93"/>
      <c r="P33" s="149">
        <f t="shared" si="4"/>
        <v>19036</v>
      </c>
      <c r="Q33" s="33"/>
      <c r="R33" s="85" t="str">
        <f>K30</f>
        <v>Torv</v>
      </c>
      <c r="S33" s="61" t="str">
        <f>ROUND(K43/1000,0) &amp;" GWh"</f>
        <v>0 GWh</v>
      </c>
      <c r="T33" s="42">
        <f>K$44</f>
        <v>0</v>
      </c>
      <c r="U33" s="36"/>
    </row>
    <row r="34" spans="1:47" ht="15.75">
      <c r="A34" s="5" t="s">
        <v>34</v>
      </c>
      <c r="B34" s="93">
        <f>[3]Slutanvändning!$N$674</f>
        <v>0</v>
      </c>
      <c r="C34" s="93">
        <f>[3]Slutanvändning!$N$675</f>
        <v>19041</v>
      </c>
      <c r="D34" s="93">
        <f>[3]Slutanvändning!$N$668</f>
        <v>0</v>
      </c>
      <c r="E34" s="93">
        <f>[3]Slutanvändning!$Q$669</f>
        <v>0</v>
      </c>
      <c r="F34" s="93">
        <f>[3]Slutanvändning!$N$670</f>
        <v>0</v>
      </c>
      <c r="G34" s="104">
        <f>[3]Slutanvändning!$N$671</f>
        <v>0</v>
      </c>
      <c r="H34" s="93">
        <f>[3]Slutanvändning!$N$672</f>
        <v>0</v>
      </c>
      <c r="I34" s="93">
        <f>[3]Slutanvändning!$N$673</f>
        <v>0</v>
      </c>
      <c r="J34" s="93">
        <v>0</v>
      </c>
      <c r="K34" s="93">
        <f>[3]Slutanvändning!U669</f>
        <v>0</v>
      </c>
      <c r="L34" s="93">
        <f>[3]Slutanvändning!V669</f>
        <v>0</v>
      </c>
      <c r="M34" s="93"/>
      <c r="N34" s="93"/>
      <c r="O34" s="93"/>
      <c r="P34" s="93">
        <f t="shared" si="4"/>
        <v>19041</v>
      </c>
      <c r="Q34" s="33"/>
      <c r="R34" s="86" t="str">
        <f>L30</f>
        <v>Avfall</v>
      </c>
      <c r="S34" s="61" t="str">
        <f>ROUND(L43/1000,0) &amp;" GWh"</f>
        <v>0 GWh</v>
      </c>
      <c r="T34" s="42">
        <f>L$44</f>
        <v>0</v>
      </c>
      <c r="U34" s="36"/>
      <c r="V34" s="8"/>
      <c r="W34" s="59"/>
    </row>
    <row r="35" spans="1:47" ht="15.75">
      <c r="A35" s="5" t="s">
        <v>35</v>
      </c>
      <c r="B35" s="93">
        <f>[3]Slutanvändning!$N$683</f>
        <v>0</v>
      </c>
      <c r="C35" s="93">
        <f>[3]Slutanvändning!$N$684</f>
        <v>26</v>
      </c>
      <c r="D35" s="93">
        <f>[3]Slutanvändning!$N$677</f>
        <v>172806</v>
      </c>
      <c r="E35" s="93">
        <f>[3]Slutanvändning!$Q$678</f>
        <v>0</v>
      </c>
      <c r="F35" s="93">
        <f>[3]Slutanvändning!$N$679</f>
        <v>0</v>
      </c>
      <c r="G35" s="140">
        <f>[3]Slutanvändning!$N$680</f>
        <v>27472</v>
      </c>
      <c r="H35" s="93">
        <f>[3]Slutanvändning!$N$681</f>
        <v>0</v>
      </c>
      <c r="I35" s="93">
        <f>[3]Slutanvändning!$N$682</f>
        <v>0</v>
      </c>
      <c r="J35" s="93">
        <v>0</v>
      </c>
      <c r="K35" s="93">
        <f>[3]Slutanvändning!U678</f>
        <v>0</v>
      </c>
      <c r="L35" s="93">
        <f>[3]Slutanvändning!V678</f>
        <v>0</v>
      </c>
      <c r="M35" s="93"/>
      <c r="N35" s="93"/>
      <c r="O35" s="93"/>
      <c r="P35" s="149">
        <f>SUM(B35:N35)</f>
        <v>200304</v>
      </c>
      <c r="Q35" s="33"/>
      <c r="R35" s="85" t="str">
        <f>M30</f>
        <v>RT-flis</v>
      </c>
      <c r="S35" s="61" t="str">
        <f>ROUND(M43/1000,0) &amp;" GWh"</f>
        <v>0 GWh</v>
      </c>
      <c r="T35" s="42">
        <f>M$44</f>
        <v>0</v>
      </c>
      <c r="U35" s="36"/>
    </row>
    <row r="36" spans="1:47" ht="15.75">
      <c r="A36" s="5" t="s">
        <v>36</v>
      </c>
      <c r="B36" s="93">
        <f>[3]Slutanvändning!$N$692</f>
        <v>0</v>
      </c>
      <c r="C36" s="93">
        <f>[3]Slutanvändning!$N$693</f>
        <v>60644</v>
      </c>
      <c r="D36" s="93">
        <f>[3]Slutanvändning!$N$686</f>
        <v>397</v>
      </c>
      <c r="E36" s="93">
        <f>[3]Slutanvändning!$Q$687</f>
        <v>0</v>
      </c>
      <c r="F36" s="93">
        <f>[3]Slutanvändning!$N$688</f>
        <v>0</v>
      </c>
      <c r="G36" s="104">
        <f>[3]Slutanvändning!$N$689</f>
        <v>0</v>
      </c>
      <c r="H36" s="93">
        <f>[3]Slutanvändning!$N$690</f>
        <v>0</v>
      </c>
      <c r="I36" s="93">
        <f>[3]Slutanvändning!$N$691</f>
        <v>0</v>
      </c>
      <c r="J36" s="93">
        <v>0</v>
      </c>
      <c r="K36" s="93">
        <f>[3]Slutanvändning!U687</f>
        <v>0</v>
      </c>
      <c r="L36" s="93">
        <f>[3]Slutanvändning!V687</f>
        <v>0</v>
      </c>
      <c r="M36" s="93"/>
      <c r="N36" s="93"/>
      <c r="O36" s="93"/>
      <c r="P36" s="93">
        <f t="shared" si="4"/>
        <v>61041</v>
      </c>
      <c r="Q36" s="33"/>
      <c r="R36" s="85" t="str">
        <f>N30</f>
        <v>Övrigt</v>
      </c>
      <c r="S36" s="61" t="str">
        <f>ROUND(N43/1000,0) &amp;" GWh"</f>
        <v>0 GWh</v>
      </c>
      <c r="T36" s="42">
        <f>N$44</f>
        <v>0</v>
      </c>
      <c r="U36" s="36"/>
    </row>
    <row r="37" spans="1:47" ht="15.75">
      <c r="A37" s="5" t="s">
        <v>37</v>
      </c>
      <c r="B37" s="93">
        <f>[3]Slutanvändning!$N$701</f>
        <v>0</v>
      </c>
      <c r="C37" s="93">
        <f>[3]Slutanvändning!$N$702</f>
        <v>109077</v>
      </c>
      <c r="D37" s="93">
        <f>[3]Slutanvändning!$N$695</f>
        <v>713</v>
      </c>
      <c r="E37" s="93">
        <f>[3]Slutanvändning!$Q$696</f>
        <v>0</v>
      </c>
      <c r="F37" s="93">
        <f>[3]Slutanvändning!$N$697</f>
        <v>0</v>
      </c>
      <c r="G37" s="104">
        <f>[3]Slutanvändning!$N$698</f>
        <v>0</v>
      </c>
      <c r="H37" s="93">
        <f>[3]Slutanvändning!$N$699</f>
        <v>13908</v>
      </c>
      <c r="I37" s="106">
        <f>[3]Slutanvändning!$N$700+'[3]LÄNKNING GAS '!$E$46</f>
        <v>9900</v>
      </c>
      <c r="J37" s="93">
        <v>0</v>
      </c>
      <c r="K37" s="93">
        <f>[3]Slutanvändning!U696</f>
        <v>0</v>
      </c>
      <c r="L37" s="93">
        <f>[3]Slutanvändning!V696</f>
        <v>0</v>
      </c>
      <c r="M37" s="93"/>
      <c r="N37" s="93"/>
      <c r="O37" s="93"/>
      <c r="P37" s="106">
        <f t="shared" si="4"/>
        <v>133598</v>
      </c>
      <c r="Q37" s="33"/>
      <c r="R37" s="86" t="str">
        <f>O30</f>
        <v>Övrigt</v>
      </c>
      <c r="S37" s="61" t="str">
        <f>ROUND(O43/1000,0) &amp;" GWh"</f>
        <v>0 GWh</v>
      </c>
      <c r="T37" s="42">
        <f>O$44</f>
        <v>0</v>
      </c>
      <c r="U37" s="36"/>
    </row>
    <row r="38" spans="1:47" ht="15.75">
      <c r="A38" s="5" t="s">
        <v>38</v>
      </c>
      <c r="B38" s="93">
        <f>[3]Slutanvändning!$N$710</f>
        <v>0</v>
      </c>
      <c r="C38" s="93">
        <f>[3]Slutanvändning!$N$711</f>
        <v>22014</v>
      </c>
      <c r="D38" s="93">
        <f>[3]Slutanvändning!$N$704</f>
        <v>29</v>
      </c>
      <c r="E38" s="93">
        <f>[3]Slutanvändning!$Q$705</f>
        <v>0</v>
      </c>
      <c r="F38" s="93">
        <f>[3]Slutanvändning!$N$706</f>
        <v>0</v>
      </c>
      <c r="G38" s="104">
        <f>[3]Slutanvändning!$N$707</f>
        <v>0</v>
      </c>
      <c r="H38" s="93">
        <f>[3]Slutanvändning!$N$708</f>
        <v>0</v>
      </c>
      <c r="I38" s="93">
        <f>[3]Slutanvändning!$N$709</f>
        <v>0</v>
      </c>
      <c r="J38" s="93">
        <v>0</v>
      </c>
      <c r="K38" s="93">
        <f>[3]Slutanvändning!U705</f>
        <v>0</v>
      </c>
      <c r="L38" s="93">
        <f>[3]Slutanvändning!V705</f>
        <v>0</v>
      </c>
      <c r="M38" s="93"/>
      <c r="N38" s="93"/>
      <c r="O38" s="93"/>
      <c r="P38" s="93">
        <f t="shared" si="4"/>
        <v>22043</v>
      </c>
      <c r="Q38" s="33"/>
      <c r="R38" s="44"/>
      <c r="S38" s="152" t="str">
        <f>ROUND(B43/1000,0) &amp;" GWh"</f>
        <v>0 GWh</v>
      </c>
      <c r="T38" s="40"/>
      <c r="U38" s="36"/>
    </row>
    <row r="39" spans="1:47" ht="15.75">
      <c r="A39" s="5" t="s">
        <v>39</v>
      </c>
      <c r="B39" s="93">
        <f>[3]Slutanvändning!$N$719</f>
        <v>0</v>
      </c>
      <c r="C39" s="93">
        <f>[3]Slutanvändning!$N$720</f>
        <v>3541</v>
      </c>
      <c r="D39" s="93">
        <f>[3]Slutanvändning!$N$713</f>
        <v>0</v>
      </c>
      <c r="E39" s="93">
        <f>[3]Slutanvändning!$Q$714</f>
        <v>0</v>
      </c>
      <c r="F39" s="93">
        <f>[3]Slutanvändning!$N$715</f>
        <v>0</v>
      </c>
      <c r="G39" s="104">
        <f>[3]Slutanvändning!$N$716</f>
        <v>0</v>
      </c>
      <c r="H39" s="93">
        <f>[3]Slutanvändning!$N$717</f>
        <v>0</v>
      </c>
      <c r="I39" s="93">
        <f>[3]Slutanvändning!$N$718</f>
        <v>0</v>
      </c>
      <c r="J39" s="93">
        <v>0</v>
      </c>
      <c r="K39" s="93">
        <f>[3]Slutanvändning!U714</f>
        <v>0</v>
      </c>
      <c r="L39" s="93">
        <f>[3]Slutanvändning!V714</f>
        <v>0</v>
      </c>
      <c r="M39" s="93"/>
      <c r="N39" s="93"/>
      <c r="O39" s="93"/>
      <c r="P39" s="93">
        <f>SUM(B39:N39)</f>
        <v>3541</v>
      </c>
      <c r="Q39" s="33"/>
      <c r="R39" s="41"/>
      <c r="S39" s="10"/>
      <c r="T39" s="64"/>
    </row>
    <row r="40" spans="1:47" ht="15.75">
      <c r="A40" s="5" t="s">
        <v>14</v>
      </c>
      <c r="B40" s="93">
        <f>SUM(B32:B39)</f>
        <v>0</v>
      </c>
      <c r="C40" s="93">
        <f t="shared" ref="C40:O40" si="5">SUM(C32:C39)</f>
        <v>240219</v>
      </c>
      <c r="D40" s="93">
        <f t="shared" si="5"/>
        <v>183987</v>
      </c>
      <c r="E40" s="93">
        <f t="shared" si="5"/>
        <v>0</v>
      </c>
      <c r="F40" s="93">
        <f>SUM(F32:F39)</f>
        <v>3136</v>
      </c>
      <c r="G40" s="93">
        <f t="shared" si="5"/>
        <v>29693</v>
      </c>
      <c r="H40" s="93">
        <f t="shared" si="5"/>
        <v>13908</v>
      </c>
      <c r="I40" s="106">
        <f t="shared" si="5"/>
        <v>10793</v>
      </c>
      <c r="J40" s="93">
        <f t="shared" si="5"/>
        <v>0</v>
      </c>
      <c r="K40" s="93">
        <f t="shared" si="5"/>
        <v>0</v>
      </c>
      <c r="L40" s="93">
        <f t="shared" si="5"/>
        <v>0</v>
      </c>
      <c r="M40" s="93">
        <f t="shared" si="5"/>
        <v>0</v>
      </c>
      <c r="N40" s="93">
        <f t="shared" si="5"/>
        <v>0</v>
      </c>
      <c r="O40" s="93">
        <f t="shared" si="5"/>
        <v>0</v>
      </c>
      <c r="P40" s="106">
        <f>SUM(B40:N40)</f>
        <v>481736</v>
      </c>
      <c r="Q40" s="33"/>
      <c r="R40" s="41"/>
      <c r="S40" s="10" t="s">
        <v>25</v>
      </c>
      <c r="T40" s="64" t="s">
        <v>26</v>
      </c>
    </row>
    <row r="41" spans="1:47">
      <c r="B41" s="60"/>
      <c r="C41" s="60"/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6"/>
      <c r="R41" s="41" t="s">
        <v>40</v>
      </c>
      <c r="S41" s="65" t="str">
        <f>ROUND((B46+C46)/1000,0) &amp;" GWh"</f>
        <v>19 GWh</v>
      </c>
      <c r="T41" s="117"/>
    </row>
    <row r="42" spans="1:47">
      <c r="A42" s="46" t="s">
        <v>43</v>
      </c>
      <c r="B42" s="94">
        <f>B39+B38+B37</f>
        <v>0</v>
      </c>
      <c r="C42" s="94">
        <f>C39+C38+C37</f>
        <v>134632</v>
      </c>
      <c r="D42" s="94">
        <f>D39+D38+D37</f>
        <v>742</v>
      </c>
      <c r="E42" s="94">
        <f t="shared" ref="E42:P42" si="6">E39+E38+E37</f>
        <v>0</v>
      </c>
      <c r="F42" s="95">
        <f t="shared" si="6"/>
        <v>0</v>
      </c>
      <c r="G42" s="94">
        <f t="shared" si="6"/>
        <v>0</v>
      </c>
      <c r="H42" s="94">
        <f t="shared" si="6"/>
        <v>13908</v>
      </c>
      <c r="I42" s="95">
        <f t="shared" si="6"/>
        <v>9900</v>
      </c>
      <c r="J42" s="94">
        <f t="shared" si="6"/>
        <v>0</v>
      </c>
      <c r="K42" s="94">
        <f t="shared" si="6"/>
        <v>0</v>
      </c>
      <c r="L42" s="94">
        <f t="shared" si="6"/>
        <v>0</v>
      </c>
      <c r="M42" s="94">
        <f t="shared" si="6"/>
        <v>0</v>
      </c>
      <c r="N42" s="94">
        <f t="shared" si="6"/>
        <v>0</v>
      </c>
      <c r="O42" s="94">
        <f t="shared" si="6"/>
        <v>0</v>
      </c>
      <c r="P42" s="94">
        <f t="shared" si="6"/>
        <v>159182</v>
      </c>
      <c r="Q42" s="34"/>
      <c r="R42" s="41" t="s">
        <v>41</v>
      </c>
      <c r="S42" s="11" t="str">
        <f>ROUND(P42/1000,0) &amp;" GWh"</f>
        <v>159 GWh</v>
      </c>
      <c r="T42" s="42">
        <f>P42/P40</f>
        <v>0.33043409668366075</v>
      </c>
    </row>
    <row r="43" spans="1:47">
      <c r="A43" s="47" t="s">
        <v>45</v>
      </c>
      <c r="B43" s="113"/>
      <c r="C43" s="114">
        <f>C40+C24-C7+C46</f>
        <v>259436.52</v>
      </c>
      <c r="D43" s="114">
        <f t="shared" ref="D43:O43" si="7">D11+D24+D40</f>
        <v>184807</v>
      </c>
      <c r="E43" s="114">
        <f t="shared" si="7"/>
        <v>0</v>
      </c>
      <c r="F43" s="114">
        <f t="shared" si="7"/>
        <v>3136</v>
      </c>
      <c r="G43" s="114">
        <f t="shared" si="7"/>
        <v>29693</v>
      </c>
      <c r="H43" s="114">
        <f t="shared" si="7"/>
        <v>13908</v>
      </c>
      <c r="I43" s="114">
        <f t="shared" si="7"/>
        <v>10793</v>
      </c>
      <c r="J43" s="114">
        <f t="shared" si="7"/>
        <v>0</v>
      </c>
      <c r="K43" s="114">
        <f t="shared" si="7"/>
        <v>0</v>
      </c>
      <c r="L43" s="114">
        <f t="shared" si="7"/>
        <v>0</v>
      </c>
      <c r="M43" s="114">
        <f t="shared" si="7"/>
        <v>0</v>
      </c>
      <c r="N43" s="114">
        <f t="shared" si="7"/>
        <v>0</v>
      </c>
      <c r="O43" s="114">
        <f t="shared" si="7"/>
        <v>0</v>
      </c>
      <c r="P43" s="115">
        <f>SUM(C43:O43)</f>
        <v>501773.52</v>
      </c>
      <c r="Q43" s="34"/>
      <c r="R43" s="41" t="s">
        <v>42</v>
      </c>
      <c r="S43" s="11" t="str">
        <f>ROUND(P36/1000,0) &amp;" GWh"</f>
        <v>61 GWh</v>
      </c>
      <c r="T43" s="63">
        <f>P36/P40</f>
        <v>0.1267104804291147</v>
      </c>
    </row>
    <row r="44" spans="1:47">
      <c r="A44" s="47" t="s">
        <v>46</v>
      </c>
      <c r="B44" s="96"/>
      <c r="C44" s="103">
        <f>C43/$P$43</f>
        <v>0.51703908169566215</v>
      </c>
      <c r="D44" s="103">
        <f t="shared" ref="D44:P44" si="8">D43/$P$43</f>
        <v>0.36830759821682102</v>
      </c>
      <c r="E44" s="103">
        <f t="shared" si="8"/>
        <v>0</v>
      </c>
      <c r="F44" s="103">
        <f t="shared" si="8"/>
        <v>6.2498315973310032E-3</v>
      </c>
      <c r="G44" s="103">
        <f t="shared" si="8"/>
        <v>5.9176100006233884E-2</v>
      </c>
      <c r="H44" s="103">
        <f t="shared" si="8"/>
        <v>2.7717684265203948E-2</v>
      </c>
      <c r="I44" s="103">
        <f t="shared" si="8"/>
        <v>2.1509704218747931E-2</v>
      </c>
      <c r="J44" s="103">
        <f t="shared" si="8"/>
        <v>0</v>
      </c>
      <c r="K44" s="103">
        <f t="shared" si="8"/>
        <v>0</v>
      </c>
      <c r="L44" s="103">
        <f t="shared" si="8"/>
        <v>0</v>
      </c>
      <c r="M44" s="103">
        <f t="shared" si="8"/>
        <v>0</v>
      </c>
      <c r="N44" s="103">
        <f t="shared" si="8"/>
        <v>0</v>
      </c>
      <c r="O44" s="103">
        <f t="shared" si="8"/>
        <v>0</v>
      </c>
      <c r="P44" s="103">
        <f t="shared" si="8"/>
        <v>1</v>
      </c>
      <c r="Q44" s="34"/>
      <c r="R44" s="41" t="s">
        <v>44</v>
      </c>
      <c r="S44" s="11" t="str">
        <f>ROUND(P34/1000,0) &amp;" GWh"</f>
        <v>19 GWh</v>
      </c>
      <c r="T44" s="42">
        <f>P34/P40</f>
        <v>3.9525798362588641E-2</v>
      </c>
      <c r="U44" s="36"/>
    </row>
    <row r="45" spans="1:47">
      <c r="A45" s="48"/>
      <c r="B45" s="104"/>
      <c r="C45" s="56"/>
      <c r="D45" s="56"/>
      <c r="E45" s="56"/>
      <c r="F45" s="67"/>
      <c r="G45" s="56"/>
      <c r="H45" s="56"/>
      <c r="I45" s="67"/>
      <c r="J45" s="56"/>
      <c r="K45" s="56"/>
      <c r="L45" s="56"/>
      <c r="M45" s="56"/>
      <c r="N45" s="67"/>
      <c r="O45" s="67"/>
      <c r="P45" s="67"/>
      <c r="Q45" s="34"/>
      <c r="R45" s="41" t="s">
        <v>31</v>
      </c>
      <c r="S45" s="11" t="str">
        <f>ROUND(P32/1000,0) &amp;" GWh"</f>
        <v>23 GWh</v>
      </c>
      <c r="T45" s="42">
        <f>P32/P40</f>
        <v>4.8018001561020977E-2</v>
      </c>
      <c r="U45" s="36"/>
    </row>
    <row r="46" spans="1:47">
      <c r="A46" s="48" t="s">
        <v>49</v>
      </c>
      <c r="B46" s="68">
        <f>B24-B40</f>
        <v>0</v>
      </c>
      <c r="C46" s="68">
        <f>(C40+C24)*0.08</f>
        <v>19217.52</v>
      </c>
      <c r="D46" s="56"/>
      <c r="E46" s="56"/>
      <c r="F46" s="67"/>
      <c r="G46" s="56"/>
      <c r="H46" s="56"/>
      <c r="I46" s="67"/>
      <c r="J46" s="56"/>
      <c r="K46" s="56"/>
      <c r="L46" s="56"/>
      <c r="M46" s="56"/>
      <c r="N46" s="67"/>
      <c r="O46" s="67"/>
      <c r="P46" s="52"/>
      <c r="Q46" s="34"/>
      <c r="R46" s="41" t="s">
        <v>47</v>
      </c>
      <c r="S46" s="11" t="str">
        <f>ROUND(P33/1000,0) &amp;" GWh"</f>
        <v>19 GWh</v>
      </c>
      <c r="T46" s="63">
        <f>P33/P40</f>
        <v>3.9515419233771193E-2</v>
      </c>
      <c r="U46" s="36"/>
    </row>
    <row r="47" spans="1:47">
      <c r="A47" s="48" t="s">
        <v>51</v>
      </c>
      <c r="B47" s="97" t="e">
        <f>B46/B24</f>
        <v>#DIV/0!</v>
      </c>
      <c r="C47" s="97">
        <f>C46/(C40+C24)</f>
        <v>0.08</v>
      </c>
      <c r="D47" s="56"/>
      <c r="E47" s="56"/>
      <c r="F47" s="67"/>
      <c r="G47" s="56"/>
      <c r="H47" s="56"/>
      <c r="I47" s="67"/>
      <c r="J47" s="56"/>
      <c r="K47" s="56"/>
      <c r="L47" s="56"/>
      <c r="M47" s="56"/>
      <c r="N47" s="67"/>
      <c r="O47" s="67"/>
      <c r="P47" s="67"/>
      <c r="Q47" s="34"/>
      <c r="R47" s="41" t="s">
        <v>48</v>
      </c>
      <c r="S47" s="11" t="str">
        <f>ROUND(P35/1000,0) &amp;" GWh"</f>
        <v>200 GWh</v>
      </c>
      <c r="T47" s="63">
        <f>P35/P40</f>
        <v>0.41579620372984372</v>
      </c>
    </row>
    <row r="48" spans="1:47" ht="15.75" thickBot="1">
      <c r="A48" s="13"/>
      <c r="B48" s="98"/>
      <c r="C48" s="100"/>
      <c r="D48" s="100"/>
      <c r="E48" s="100"/>
      <c r="F48" s="101"/>
      <c r="G48" s="100"/>
      <c r="H48" s="100"/>
      <c r="I48" s="101"/>
      <c r="J48" s="100"/>
      <c r="K48" s="100"/>
      <c r="L48" s="100"/>
      <c r="M48" s="100"/>
      <c r="N48" s="101"/>
      <c r="O48" s="101"/>
      <c r="P48" s="101"/>
      <c r="Q48" s="87"/>
      <c r="R48" s="69" t="s">
        <v>50</v>
      </c>
      <c r="S48" s="11" t="str">
        <f>ROUND(P40/1000,0) &amp;" GWh"</f>
        <v>482 GWh</v>
      </c>
      <c r="T48" s="70">
        <f>SUM(T42:T47)</f>
        <v>1</v>
      </c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3"/>
      <c r="AH48" s="13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</row>
    <row r="49" spans="1:47">
      <c r="A49" s="16"/>
      <c r="B49" s="98"/>
      <c r="C49" s="100"/>
      <c r="D49" s="100"/>
      <c r="E49" s="100"/>
      <c r="F49" s="101"/>
      <c r="G49" s="100"/>
      <c r="H49" s="100"/>
      <c r="I49" s="101"/>
      <c r="J49" s="100"/>
      <c r="K49" s="100"/>
      <c r="L49" s="100"/>
      <c r="M49" s="100"/>
      <c r="N49" s="101"/>
      <c r="O49" s="101"/>
      <c r="P49" s="101"/>
      <c r="Q49" s="16"/>
      <c r="R49" s="13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3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</row>
    <row r="50" spans="1:47">
      <c r="A50" s="16"/>
      <c r="B50" s="14"/>
      <c r="C50" s="18"/>
      <c r="D50" s="15"/>
      <c r="E50" s="15"/>
      <c r="F50" s="24"/>
      <c r="G50" s="15"/>
      <c r="H50" s="15"/>
      <c r="I50" s="24"/>
      <c r="J50" s="15"/>
      <c r="K50" s="15"/>
      <c r="L50" s="15"/>
      <c r="M50" s="16"/>
      <c r="N50" s="17"/>
      <c r="O50" s="17"/>
      <c r="P50" s="17"/>
      <c r="Q50" s="16"/>
      <c r="R50" s="13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3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</row>
    <row r="51" spans="1:47">
      <c r="A51" s="16"/>
      <c r="B51" s="14"/>
      <c r="C51" s="16"/>
      <c r="D51" s="15"/>
      <c r="E51" s="15"/>
      <c r="F51" s="24"/>
      <c r="G51" s="15"/>
      <c r="H51" s="15"/>
      <c r="I51" s="24"/>
      <c r="J51" s="15"/>
      <c r="K51" s="15"/>
      <c r="L51" s="15"/>
      <c r="M51" s="16"/>
      <c r="N51" s="17"/>
      <c r="O51" s="17"/>
      <c r="P51" s="17"/>
      <c r="Q51" s="16"/>
      <c r="R51" s="13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3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</row>
    <row r="52" spans="1:47">
      <c r="A52" s="16"/>
      <c r="B52" s="14"/>
      <c r="C52" s="16"/>
      <c r="D52" s="15"/>
      <c r="E52" s="15"/>
      <c r="F52" s="24"/>
      <c r="G52" s="15"/>
      <c r="H52" s="15"/>
      <c r="I52" s="24"/>
      <c r="J52" s="15"/>
      <c r="K52" s="15"/>
      <c r="L52" s="15"/>
      <c r="M52" s="16"/>
      <c r="N52" s="17"/>
      <c r="O52" s="17"/>
      <c r="P52" s="17"/>
      <c r="Q52" s="16"/>
      <c r="R52" s="13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3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</row>
    <row r="53" spans="1:47">
      <c r="A53" s="16"/>
      <c r="B53" s="14"/>
      <c r="C53" s="16"/>
      <c r="D53" s="15"/>
      <c r="E53" s="15"/>
      <c r="F53" s="24"/>
      <c r="G53" s="15"/>
      <c r="H53" s="15"/>
      <c r="I53" s="24"/>
      <c r="J53" s="15"/>
      <c r="K53" s="15"/>
      <c r="L53" s="15"/>
      <c r="M53" s="16"/>
      <c r="N53" s="17"/>
      <c r="O53" s="17"/>
      <c r="P53" s="17"/>
      <c r="Q53" s="16"/>
      <c r="R53" s="13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3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</row>
    <row r="54" spans="1:47">
      <c r="A54" s="16"/>
      <c r="B54" s="14"/>
      <c r="C54" s="16"/>
      <c r="D54" s="15"/>
      <c r="E54" s="15"/>
      <c r="F54" s="24"/>
      <c r="G54" s="15"/>
      <c r="H54" s="15"/>
      <c r="I54" s="24"/>
      <c r="J54" s="15"/>
      <c r="K54" s="15"/>
      <c r="L54" s="15"/>
      <c r="M54" s="16"/>
      <c r="N54" s="17"/>
      <c r="O54" s="17"/>
      <c r="P54" s="17"/>
      <c r="Q54" s="16"/>
      <c r="R54" s="13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3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</row>
    <row r="55" spans="1:47" ht="15.75">
      <c r="A55" s="16"/>
      <c r="B55" s="14"/>
      <c r="C55" s="16"/>
      <c r="D55" s="15"/>
      <c r="E55" s="15"/>
      <c r="F55" s="24"/>
      <c r="G55" s="15"/>
      <c r="H55" s="15"/>
      <c r="I55" s="24"/>
      <c r="J55" s="15"/>
      <c r="K55" s="15"/>
      <c r="L55" s="15"/>
      <c r="M55" s="16"/>
      <c r="N55" s="17"/>
      <c r="O55" s="17"/>
      <c r="P55" s="17"/>
      <c r="Q55" s="16"/>
      <c r="R55" s="10"/>
      <c r="S55" s="45"/>
      <c r="T55" s="50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3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</row>
    <row r="56" spans="1:47" ht="15.75">
      <c r="A56" s="16"/>
      <c r="B56" s="14"/>
      <c r="C56" s="16"/>
      <c r="D56" s="15"/>
      <c r="E56" s="15"/>
      <c r="F56" s="24"/>
      <c r="G56" s="15"/>
      <c r="H56" s="15"/>
      <c r="I56" s="24"/>
      <c r="J56" s="15"/>
      <c r="K56" s="15"/>
      <c r="L56" s="15"/>
      <c r="M56" s="16"/>
      <c r="N56" s="17"/>
      <c r="O56" s="17"/>
      <c r="P56" s="17"/>
      <c r="Q56" s="16"/>
      <c r="R56" s="10"/>
      <c r="S56" s="45"/>
      <c r="T56" s="50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3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</row>
    <row r="57" spans="1:47" ht="15.75">
      <c r="A57" s="16"/>
      <c r="B57" s="14"/>
      <c r="C57" s="16"/>
      <c r="D57" s="15"/>
      <c r="E57" s="15"/>
      <c r="F57" s="24"/>
      <c r="G57" s="15"/>
      <c r="H57" s="15"/>
      <c r="I57" s="24"/>
      <c r="J57" s="15"/>
      <c r="K57" s="15"/>
      <c r="L57" s="15"/>
      <c r="M57" s="16"/>
      <c r="N57" s="17"/>
      <c r="O57" s="17"/>
      <c r="P57" s="17"/>
      <c r="Q57" s="16"/>
      <c r="R57" s="10"/>
      <c r="S57" s="45"/>
      <c r="T57" s="50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3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</row>
    <row r="58" spans="1:47" ht="15.75">
      <c r="A58" s="10"/>
      <c r="B58" s="72"/>
      <c r="C58" s="19"/>
      <c r="D58" s="73"/>
      <c r="E58" s="73"/>
      <c r="F58" s="74"/>
      <c r="G58" s="73"/>
      <c r="H58" s="73"/>
      <c r="I58" s="74"/>
      <c r="J58" s="73"/>
      <c r="K58" s="73"/>
      <c r="L58" s="73"/>
      <c r="M58" s="45"/>
      <c r="N58" s="84"/>
      <c r="O58" s="84"/>
      <c r="P58" s="75"/>
      <c r="Q58" s="10"/>
      <c r="R58" s="10"/>
      <c r="S58" s="45"/>
      <c r="T58" s="50"/>
    </row>
    <row r="59" spans="1:47" ht="15.75">
      <c r="A59" s="10"/>
      <c r="B59" s="72"/>
      <c r="C59" s="19"/>
      <c r="D59" s="73"/>
      <c r="E59" s="73"/>
      <c r="F59" s="74"/>
      <c r="G59" s="73"/>
      <c r="H59" s="73"/>
      <c r="I59" s="74"/>
      <c r="J59" s="73"/>
      <c r="K59" s="73"/>
      <c r="L59" s="73"/>
      <c r="M59" s="45"/>
      <c r="N59" s="84"/>
      <c r="O59" s="84"/>
      <c r="P59" s="75"/>
      <c r="Q59" s="10"/>
      <c r="R59" s="10"/>
      <c r="S59" s="20"/>
      <c r="T59" s="21"/>
    </row>
    <row r="60" spans="1:47" ht="15.75">
      <c r="A60" s="10"/>
      <c r="B60" s="72"/>
      <c r="C60" s="19"/>
      <c r="D60" s="73"/>
      <c r="E60" s="73"/>
      <c r="F60" s="74"/>
      <c r="G60" s="73"/>
      <c r="H60" s="73"/>
      <c r="I60" s="74"/>
      <c r="J60" s="73"/>
      <c r="K60" s="73"/>
      <c r="L60" s="73"/>
      <c r="M60" s="45"/>
      <c r="N60" s="84"/>
      <c r="O60" s="84"/>
      <c r="P60" s="75"/>
      <c r="Q60" s="10"/>
      <c r="R60" s="10"/>
      <c r="S60" s="10"/>
      <c r="T60" s="45"/>
    </row>
    <row r="61" spans="1:47" ht="15.75">
      <c r="A61" s="9"/>
      <c r="B61" s="72"/>
      <c r="C61" s="19"/>
      <c r="D61" s="73"/>
      <c r="E61" s="73"/>
      <c r="F61" s="74"/>
      <c r="G61" s="73"/>
      <c r="H61" s="73"/>
      <c r="I61" s="74"/>
      <c r="J61" s="73"/>
      <c r="K61" s="73"/>
      <c r="L61" s="73"/>
      <c r="M61" s="45"/>
      <c r="N61" s="84"/>
      <c r="O61" s="84"/>
      <c r="P61" s="75"/>
      <c r="Q61" s="10"/>
      <c r="R61" s="10"/>
      <c r="S61" s="77"/>
      <c r="T61" s="78"/>
    </row>
    <row r="62" spans="1:47" ht="15.75">
      <c r="A62" s="10"/>
      <c r="B62" s="72"/>
      <c r="C62" s="19"/>
      <c r="D62" s="72"/>
      <c r="E62" s="72"/>
      <c r="F62" s="76"/>
      <c r="G62" s="72"/>
      <c r="H62" s="72"/>
      <c r="I62" s="76"/>
      <c r="J62" s="72"/>
      <c r="K62" s="72"/>
      <c r="L62" s="72"/>
      <c r="M62" s="45"/>
      <c r="N62" s="84"/>
      <c r="O62" s="84"/>
      <c r="P62" s="75"/>
      <c r="Q62" s="10"/>
      <c r="R62" s="10"/>
      <c r="S62" s="45"/>
      <c r="T62" s="50"/>
    </row>
    <row r="63" spans="1:47" ht="15.75">
      <c r="A63" s="10"/>
      <c r="B63" s="72"/>
      <c r="C63" s="10"/>
      <c r="D63" s="72"/>
      <c r="E63" s="72"/>
      <c r="F63" s="76"/>
      <c r="G63" s="72"/>
      <c r="H63" s="72"/>
      <c r="I63" s="76"/>
      <c r="J63" s="72"/>
      <c r="K63" s="72"/>
      <c r="L63" s="72"/>
      <c r="M63" s="10"/>
      <c r="N63" s="75"/>
      <c r="O63" s="75"/>
      <c r="P63" s="75"/>
      <c r="Q63" s="10"/>
      <c r="R63" s="10"/>
      <c r="S63" s="45"/>
      <c r="T63" s="50"/>
    </row>
    <row r="64" spans="1:47" ht="15.75">
      <c r="A64" s="10"/>
      <c r="B64" s="72"/>
      <c r="C64" s="10"/>
      <c r="D64" s="72"/>
      <c r="E64" s="72"/>
      <c r="F64" s="76"/>
      <c r="G64" s="72"/>
      <c r="H64" s="72"/>
      <c r="I64" s="76"/>
      <c r="J64" s="72"/>
      <c r="K64" s="72"/>
      <c r="L64" s="72"/>
      <c r="M64" s="10"/>
      <c r="N64" s="75"/>
      <c r="O64" s="75"/>
      <c r="P64" s="75"/>
      <c r="Q64" s="10"/>
      <c r="R64" s="10"/>
      <c r="S64" s="45"/>
      <c r="T64" s="50"/>
    </row>
    <row r="65" spans="1:20" ht="15.75">
      <c r="A65" s="10"/>
      <c r="B65" s="56"/>
      <c r="C65" s="10"/>
      <c r="D65" s="56"/>
      <c r="E65" s="56"/>
      <c r="F65" s="67"/>
      <c r="G65" s="56"/>
      <c r="H65" s="56"/>
      <c r="I65" s="67"/>
      <c r="J65" s="56"/>
      <c r="K65" s="72"/>
      <c r="L65" s="72"/>
      <c r="M65" s="10"/>
      <c r="N65" s="75"/>
      <c r="O65" s="75"/>
      <c r="P65" s="75"/>
      <c r="Q65" s="10"/>
      <c r="R65" s="10"/>
      <c r="S65" s="45"/>
      <c r="T65" s="50"/>
    </row>
    <row r="66" spans="1:20" ht="15.75">
      <c r="A66" s="10"/>
      <c r="B66" s="56"/>
      <c r="C66" s="10"/>
      <c r="D66" s="56"/>
      <c r="E66" s="56"/>
      <c r="F66" s="67"/>
      <c r="G66" s="56"/>
      <c r="H66" s="56"/>
      <c r="I66" s="67"/>
      <c r="J66" s="56"/>
      <c r="K66" s="72"/>
      <c r="L66" s="72"/>
      <c r="M66" s="10"/>
      <c r="N66" s="75"/>
      <c r="O66" s="75"/>
      <c r="P66" s="75"/>
      <c r="Q66" s="10"/>
      <c r="R66" s="10"/>
      <c r="S66" s="45"/>
      <c r="T66" s="50"/>
    </row>
    <row r="67" spans="1:20" ht="15.75">
      <c r="A67" s="10"/>
      <c r="B67" s="56"/>
      <c r="C67" s="10"/>
      <c r="D67" s="56"/>
      <c r="E67" s="56"/>
      <c r="F67" s="67"/>
      <c r="G67" s="56"/>
      <c r="H67" s="56"/>
      <c r="I67" s="67"/>
      <c r="J67" s="56"/>
      <c r="K67" s="72"/>
      <c r="L67" s="72"/>
      <c r="M67" s="10"/>
      <c r="N67" s="75"/>
      <c r="O67" s="75"/>
      <c r="P67" s="75"/>
      <c r="Q67" s="10"/>
      <c r="R67" s="10"/>
      <c r="S67" s="45"/>
      <c r="T67" s="50"/>
    </row>
    <row r="68" spans="1:20" ht="15.75">
      <c r="A68" s="10"/>
      <c r="B68" s="56"/>
      <c r="C68" s="10"/>
      <c r="D68" s="56"/>
      <c r="E68" s="56"/>
      <c r="F68" s="67"/>
      <c r="G68" s="56"/>
      <c r="H68" s="56"/>
      <c r="I68" s="67"/>
      <c r="J68" s="56"/>
      <c r="K68" s="72"/>
      <c r="L68" s="72"/>
      <c r="M68" s="10"/>
      <c r="N68" s="75"/>
      <c r="O68" s="75"/>
      <c r="P68" s="75"/>
      <c r="Q68" s="10"/>
      <c r="R68" s="51"/>
      <c r="S68" s="20"/>
      <c r="T68" s="23"/>
    </row>
    <row r="69" spans="1:20">
      <c r="A69" s="10"/>
      <c r="B69" s="56"/>
      <c r="C69" s="10"/>
      <c r="D69" s="56"/>
      <c r="E69" s="56"/>
      <c r="F69" s="67"/>
      <c r="G69" s="56"/>
      <c r="H69" s="56"/>
      <c r="I69" s="67"/>
      <c r="J69" s="56"/>
      <c r="K69" s="72"/>
      <c r="L69" s="72"/>
      <c r="M69" s="10"/>
      <c r="N69" s="75"/>
      <c r="O69" s="75"/>
      <c r="P69" s="75"/>
      <c r="Q69" s="10"/>
    </row>
    <row r="70" spans="1:20">
      <c r="A70" s="10"/>
      <c r="B70" s="56"/>
      <c r="C70" s="10"/>
      <c r="D70" s="56"/>
      <c r="E70" s="56"/>
      <c r="F70" s="67"/>
      <c r="G70" s="56"/>
      <c r="H70" s="56"/>
      <c r="I70" s="67"/>
      <c r="J70" s="56"/>
      <c r="K70" s="72"/>
      <c r="L70" s="72"/>
      <c r="M70" s="10"/>
      <c r="N70" s="75"/>
      <c r="O70" s="75"/>
      <c r="P70" s="75"/>
      <c r="Q70" s="10"/>
    </row>
    <row r="71" spans="1:20" ht="15.75">
      <c r="A71" s="10"/>
      <c r="B71" s="22"/>
      <c r="C71" s="10"/>
      <c r="D71" s="22"/>
      <c r="E71" s="22"/>
      <c r="F71" s="25"/>
      <c r="G71" s="22"/>
      <c r="H71" s="22"/>
      <c r="I71" s="25"/>
      <c r="J71" s="22"/>
      <c r="K71" s="72"/>
      <c r="L71" s="72"/>
      <c r="M71" s="10"/>
      <c r="N71" s="75"/>
      <c r="O71" s="75"/>
      <c r="P71" s="75"/>
      <c r="Q71" s="10"/>
    </row>
  </sheetData>
  <pageMargins left="0.7" right="0.7" top="0.75" bottom="0.75" header="0.3" footer="0.3"/>
  <legacy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U71"/>
  <sheetViews>
    <sheetView topLeftCell="J9" zoomScale="70" zoomScaleNormal="70" workbookViewId="0">
      <selection activeCell="T49" sqref="T49"/>
    </sheetView>
  </sheetViews>
  <sheetFormatPr defaultColWidth="8.625" defaultRowHeight="15"/>
  <cols>
    <col min="1" max="1" width="49.5" style="12" customWidth="1"/>
    <col min="2" max="2" width="17.625" style="52" customWidth="1"/>
    <col min="3" max="3" width="17.625" style="12" customWidth="1"/>
    <col min="4" max="12" width="17.625" style="52" customWidth="1"/>
    <col min="13" max="20" width="17.625" style="12" customWidth="1"/>
    <col min="21" max="16384" width="8.625" style="12"/>
  </cols>
  <sheetData>
    <row r="1" spans="1:34" ht="18.75">
      <c r="A1" s="3" t="s">
        <v>0</v>
      </c>
      <c r="Q1" s="4"/>
      <c r="R1" s="4"/>
      <c r="S1" s="4"/>
      <c r="T1" s="4"/>
    </row>
    <row r="2" spans="1:34" ht="15.75">
      <c r="A2" s="79" t="s">
        <v>87</v>
      </c>
      <c r="Q2" s="5"/>
      <c r="AG2" s="53"/>
      <c r="AH2" s="5"/>
    </row>
    <row r="3" spans="1:34" ht="30">
      <c r="A3" s="6">
        <v>2017</v>
      </c>
      <c r="C3" s="54" t="s">
        <v>1</v>
      </c>
      <c r="D3" s="54" t="s">
        <v>32</v>
      </c>
      <c r="E3" s="54" t="s">
        <v>2</v>
      </c>
      <c r="F3" s="55" t="s">
        <v>3</v>
      </c>
      <c r="G3" s="54" t="s">
        <v>17</v>
      </c>
      <c r="H3" s="54" t="s">
        <v>52</v>
      </c>
      <c r="I3" s="55" t="s">
        <v>5</v>
      </c>
      <c r="J3" s="54" t="s">
        <v>4</v>
      </c>
      <c r="K3" s="54" t="s">
        <v>6</v>
      </c>
      <c r="L3" s="54" t="s">
        <v>7</v>
      </c>
      <c r="M3" s="54" t="s">
        <v>68</v>
      </c>
      <c r="N3" s="54" t="s">
        <v>68</v>
      </c>
      <c r="O3" s="55" t="s">
        <v>68</v>
      </c>
      <c r="P3" s="57" t="s">
        <v>9</v>
      </c>
      <c r="Q3" s="53"/>
      <c r="AG3" s="53"/>
      <c r="AH3" s="53"/>
    </row>
    <row r="4" spans="1:34" s="29" customFormat="1" ht="11.25">
      <c r="A4" s="81" t="s">
        <v>60</v>
      </c>
      <c r="C4" s="80" t="s">
        <v>58</v>
      </c>
      <c r="D4" s="80" t="s">
        <v>59</v>
      </c>
      <c r="E4" s="27"/>
      <c r="F4" s="80" t="s">
        <v>61</v>
      </c>
      <c r="G4" s="27"/>
      <c r="H4" s="27"/>
      <c r="I4" s="80" t="s">
        <v>62</v>
      </c>
      <c r="J4" s="27"/>
      <c r="K4" s="27"/>
      <c r="L4" s="27"/>
      <c r="M4" s="27"/>
      <c r="N4" s="28"/>
      <c r="O4" s="28"/>
      <c r="P4" s="82" t="s">
        <v>66</v>
      </c>
      <c r="Q4" s="30"/>
      <c r="AG4" s="30"/>
      <c r="AH4" s="30"/>
    </row>
    <row r="5" spans="1:34" ht="15.75">
      <c r="A5" s="5" t="s">
        <v>53</v>
      </c>
      <c r="B5" s="60"/>
      <c r="C5" s="106">
        <f>[3]Solceller!$C$27</f>
        <v>266</v>
      </c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3">
        <f>SUM(D5:O5)</f>
        <v>0</v>
      </c>
      <c r="Q5" s="53"/>
      <c r="AG5" s="53"/>
      <c r="AH5" s="53"/>
    </row>
    <row r="6" spans="1:34" ht="15.75">
      <c r="A6" s="5" t="s">
        <v>73</v>
      </c>
      <c r="B6" s="60"/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>
        <f t="shared" ref="P6:P11" si="0">SUM(D6:O6)</f>
        <v>0</v>
      </c>
      <c r="Q6" s="53"/>
      <c r="AG6" s="53"/>
      <c r="AH6" s="53"/>
    </row>
    <row r="7" spans="1:34" ht="15.75">
      <c r="A7" s="5" t="s">
        <v>10</v>
      </c>
      <c r="B7" s="60"/>
      <c r="C7" s="128">
        <f>[3]Elproduktion!$N$962</f>
        <v>40187</v>
      </c>
      <c r="D7" s="93">
        <f>[3]Elproduktion!$N$963</f>
        <v>0</v>
      </c>
      <c r="E7" s="93">
        <f>[3]Elproduktion!$Q$964</f>
        <v>0</v>
      </c>
      <c r="F7" s="93">
        <f>[3]Elproduktion!$N$965</f>
        <v>0</v>
      </c>
      <c r="G7" s="93">
        <f>[3]Elproduktion!$R$966</f>
        <v>0</v>
      </c>
      <c r="H7" s="93">
        <f>[3]Elproduktion!$S$967</f>
        <v>0</v>
      </c>
      <c r="I7" s="93">
        <f>[3]Elproduktion!$N$968</f>
        <v>0</v>
      </c>
      <c r="J7" s="93">
        <f>[3]Elproduktion!$T$966</f>
        <v>0</v>
      </c>
      <c r="K7" s="93">
        <f>[3]Elproduktion!U964</f>
        <v>0</v>
      </c>
      <c r="L7" s="93">
        <f>[3]Elproduktion!V964</f>
        <v>0</v>
      </c>
      <c r="M7" s="93"/>
      <c r="N7" s="93"/>
      <c r="O7" s="93"/>
      <c r="P7" s="93">
        <f t="shared" si="0"/>
        <v>0</v>
      </c>
      <c r="Q7" s="53"/>
      <c r="AG7" s="53"/>
      <c r="AH7" s="53"/>
    </row>
    <row r="8" spans="1:34" ht="15.75">
      <c r="A8" s="5" t="s">
        <v>11</v>
      </c>
      <c r="B8" s="60"/>
      <c r="C8" s="104">
        <f>[3]Elproduktion!$N$970</f>
        <v>0</v>
      </c>
      <c r="D8" s="93">
        <f>[3]Elproduktion!$N$971</f>
        <v>0</v>
      </c>
      <c r="E8" s="93">
        <f>[3]Elproduktion!$Q$972</f>
        <v>0</v>
      </c>
      <c r="F8" s="93">
        <f>[3]Elproduktion!$N$973</f>
        <v>0</v>
      </c>
      <c r="G8" s="93">
        <f>[3]Elproduktion!$R$974</f>
        <v>0</v>
      </c>
      <c r="H8" s="93">
        <f>[3]Elproduktion!$S$975</f>
        <v>0</v>
      </c>
      <c r="I8" s="93">
        <f>[3]Elproduktion!$N$976</f>
        <v>0</v>
      </c>
      <c r="J8" s="93">
        <f>[3]Elproduktion!$T$974</f>
        <v>0</v>
      </c>
      <c r="K8" s="93">
        <f>[3]Elproduktion!U972</f>
        <v>0</v>
      </c>
      <c r="L8" s="93">
        <f>[3]Elproduktion!V972</f>
        <v>0</v>
      </c>
      <c r="M8" s="93"/>
      <c r="N8" s="93"/>
      <c r="O8" s="93"/>
      <c r="P8" s="93">
        <f t="shared" si="0"/>
        <v>0</v>
      </c>
      <c r="Q8" s="53"/>
      <c r="AG8" s="53"/>
      <c r="AH8" s="53"/>
    </row>
    <row r="9" spans="1:34" ht="15.75">
      <c r="A9" s="5" t="s">
        <v>12</v>
      </c>
      <c r="B9" s="60"/>
      <c r="C9" s="104">
        <f>[3]Elproduktion!$N$978</f>
        <v>0</v>
      </c>
      <c r="D9" s="93">
        <f>[3]Elproduktion!$N$979</f>
        <v>0</v>
      </c>
      <c r="E9" s="93">
        <f>[3]Elproduktion!$Q$980</f>
        <v>0</v>
      </c>
      <c r="F9" s="93">
        <f>[3]Elproduktion!$N$981</f>
        <v>0</v>
      </c>
      <c r="G9" s="93">
        <f>[3]Elproduktion!$R$982</f>
        <v>0</v>
      </c>
      <c r="H9" s="93">
        <f>[3]Elproduktion!$S$983</f>
        <v>0</v>
      </c>
      <c r="I9" s="93">
        <f>[3]Elproduktion!$N$984</f>
        <v>0</v>
      </c>
      <c r="J9" s="93">
        <f>[3]Elproduktion!$T$982</f>
        <v>0</v>
      </c>
      <c r="K9" s="93">
        <f>[3]Elproduktion!U980</f>
        <v>0</v>
      </c>
      <c r="L9" s="93">
        <f>[3]Elproduktion!V980</f>
        <v>0</v>
      </c>
      <c r="M9" s="93"/>
      <c r="N9" s="93"/>
      <c r="O9" s="93"/>
      <c r="P9" s="93">
        <f t="shared" si="0"/>
        <v>0</v>
      </c>
      <c r="Q9" s="53"/>
      <c r="AG9" s="53"/>
      <c r="AH9" s="53"/>
    </row>
    <row r="10" spans="1:34" ht="15.75">
      <c r="A10" s="5" t="s">
        <v>13</v>
      </c>
      <c r="B10" s="60"/>
      <c r="C10" s="140">
        <f>[3]Elproduktion!$N$986</f>
        <v>91872.357142857145</v>
      </c>
      <c r="D10" s="93">
        <f>[3]Elproduktion!$N$987</f>
        <v>0</v>
      </c>
      <c r="E10" s="93">
        <f>[3]Elproduktion!$Q$988</f>
        <v>0</v>
      </c>
      <c r="F10" s="93">
        <f>[3]Elproduktion!$N$989</f>
        <v>0</v>
      </c>
      <c r="G10" s="93">
        <f>[3]Elproduktion!$R$990</f>
        <v>0</v>
      </c>
      <c r="H10" s="93">
        <f>[3]Elproduktion!$S$991</f>
        <v>0</v>
      </c>
      <c r="I10" s="93">
        <f>[3]Elproduktion!$N$992</f>
        <v>0</v>
      </c>
      <c r="J10" s="93">
        <f>[3]Elproduktion!$T$990</f>
        <v>0</v>
      </c>
      <c r="K10" s="93">
        <f>[3]Elproduktion!U988</f>
        <v>0</v>
      </c>
      <c r="L10" s="93">
        <f>[3]Elproduktion!V988</f>
        <v>0</v>
      </c>
      <c r="M10" s="93"/>
      <c r="N10" s="93"/>
      <c r="O10" s="93"/>
      <c r="P10" s="93">
        <f t="shared" si="0"/>
        <v>0</v>
      </c>
      <c r="Q10" s="53"/>
      <c r="R10" s="5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3"/>
      <c r="AH10" s="53"/>
    </row>
    <row r="11" spans="1:34" ht="15.75">
      <c r="A11" s="5" t="s">
        <v>14</v>
      </c>
      <c r="B11" s="60"/>
      <c r="C11" s="139">
        <f>SUM(C5:C10)</f>
        <v>132325.35714285716</v>
      </c>
      <c r="D11" s="93">
        <f t="shared" ref="D11:O11" si="1">SUM(D5:D10)</f>
        <v>0</v>
      </c>
      <c r="E11" s="93">
        <f t="shared" si="1"/>
        <v>0</v>
      </c>
      <c r="F11" s="93">
        <f t="shared" si="1"/>
        <v>0</v>
      </c>
      <c r="G11" s="93">
        <f t="shared" si="1"/>
        <v>0</v>
      </c>
      <c r="H11" s="93">
        <f t="shared" si="1"/>
        <v>0</v>
      </c>
      <c r="I11" s="93">
        <f t="shared" si="1"/>
        <v>0</v>
      </c>
      <c r="J11" s="93">
        <f t="shared" si="1"/>
        <v>0</v>
      </c>
      <c r="K11" s="93">
        <f t="shared" si="1"/>
        <v>0</v>
      </c>
      <c r="L11" s="93">
        <f t="shared" si="1"/>
        <v>0</v>
      </c>
      <c r="M11" s="93">
        <f t="shared" si="1"/>
        <v>0</v>
      </c>
      <c r="N11" s="93">
        <f t="shared" si="1"/>
        <v>0</v>
      </c>
      <c r="O11" s="93">
        <f t="shared" si="1"/>
        <v>0</v>
      </c>
      <c r="P11" s="93">
        <f t="shared" si="0"/>
        <v>0</v>
      </c>
      <c r="Q11" s="53"/>
      <c r="R11" s="5"/>
      <c r="S11" s="59"/>
      <c r="T11" s="59"/>
      <c r="U11" s="59"/>
      <c r="V11" s="59"/>
      <c r="W11" s="59"/>
      <c r="X11" s="59"/>
      <c r="Y11" s="59"/>
      <c r="Z11" s="59"/>
      <c r="AA11" s="59"/>
      <c r="AB11" s="59"/>
      <c r="AC11" s="59"/>
      <c r="AD11" s="59"/>
      <c r="AE11" s="59"/>
      <c r="AF11" s="59"/>
      <c r="AG11" s="53"/>
      <c r="AH11" s="53"/>
    </row>
    <row r="12" spans="1:34" ht="15.75">
      <c r="B12" s="60"/>
      <c r="C12" s="60"/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4"/>
      <c r="R12" s="4"/>
      <c r="S12" s="4"/>
      <c r="T12" s="4"/>
    </row>
    <row r="13" spans="1:34" ht="15.75">
      <c r="B13" s="60"/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4"/>
      <c r="R13" s="4"/>
      <c r="S13" s="4"/>
      <c r="T13" s="4"/>
    </row>
    <row r="14" spans="1:34" ht="18.75">
      <c r="A14" s="3" t="s">
        <v>15</v>
      </c>
      <c r="B14" s="7"/>
      <c r="C14" s="60"/>
      <c r="D14" s="7"/>
      <c r="E14" s="7"/>
      <c r="F14" s="7"/>
      <c r="G14" s="7"/>
      <c r="H14" s="7"/>
      <c r="I14" s="7"/>
      <c r="J14" s="60"/>
      <c r="K14" s="60"/>
      <c r="L14" s="60"/>
      <c r="M14" s="60"/>
      <c r="N14" s="60"/>
      <c r="O14" s="60"/>
      <c r="P14" s="7"/>
      <c r="Q14" s="4"/>
      <c r="R14" s="4"/>
      <c r="S14" s="4"/>
      <c r="T14" s="4"/>
    </row>
    <row r="15" spans="1:34" ht="15.75">
      <c r="A15" s="79" t="str">
        <f>A2</f>
        <v>1282 Landskrona</v>
      </c>
      <c r="B15" s="60"/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4"/>
      <c r="R15" s="4"/>
      <c r="S15" s="4"/>
      <c r="T15" s="4"/>
    </row>
    <row r="16" spans="1:34" ht="30">
      <c r="A16" s="6">
        <v>2017</v>
      </c>
      <c r="B16" s="54" t="s">
        <v>16</v>
      </c>
      <c r="C16" s="67" t="s">
        <v>8</v>
      </c>
      <c r="D16" s="54" t="s">
        <v>32</v>
      </c>
      <c r="E16" s="54" t="s">
        <v>2</v>
      </c>
      <c r="F16" s="55" t="s">
        <v>3</v>
      </c>
      <c r="G16" s="54" t="s">
        <v>17</v>
      </c>
      <c r="H16" s="54" t="s">
        <v>52</v>
      </c>
      <c r="I16" s="55" t="s">
        <v>5</v>
      </c>
      <c r="J16" s="54" t="s">
        <v>4</v>
      </c>
      <c r="K16" s="54" t="s">
        <v>6</v>
      </c>
      <c r="L16" s="54" t="s">
        <v>7</v>
      </c>
      <c r="M16" s="54" t="s">
        <v>71</v>
      </c>
      <c r="N16" s="54" t="s">
        <v>68</v>
      </c>
      <c r="O16" s="55" t="s">
        <v>68</v>
      </c>
      <c r="P16" s="57" t="s">
        <v>9</v>
      </c>
      <c r="Q16" s="53"/>
      <c r="AG16" s="53"/>
      <c r="AH16" s="53"/>
    </row>
    <row r="17" spans="1:34" s="29" customFormat="1" ht="11.25">
      <c r="A17" s="81" t="s">
        <v>60</v>
      </c>
      <c r="B17" s="80" t="s">
        <v>63</v>
      </c>
      <c r="C17" s="49"/>
      <c r="D17" s="80" t="s">
        <v>59</v>
      </c>
      <c r="E17" s="27"/>
      <c r="F17" s="80" t="s">
        <v>61</v>
      </c>
      <c r="G17" s="27"/>
      <c r="H17" s="27"/>
      <c r="I17" s="80" t="s">
        <v>62</v>
      </c>
      <c r="J17" s="27"/>
      <c r="K17" s="27"/>
      <c r="L17" s="27"/>
      <c r="M17" s="27"/>
      <c r="N17" s="28"/>
      <c r="O17" s="28"/>
      <c r="P17" s="82" t="s">
        <v>66</v>
      </c>
      <c r="Q17" s="30"/>
      <c r="AG17" s="30"/>
      <c r="AH17" s="30"/>
    </row>
    <row r="18" spans="1:34" ht="15.75">
      <c r="A18" s="5" t="s">
        <v>18</v>
      </c>
      <c r="B18" s="128">
        <f>[3]Fjärrvärmeproduktion!$N$1346</f>
        <v>190501</v>
      </c>
      <c r="C18" s="93"/>
      <c r="D18" s="106">
        <f>[3]Fjärrvärmeproduktion!$N$1347</f>
        <v>719</v>
      </c>
      <c r="E18" s="93">
        <f>[3]Fjärrvärmeproduktion!$Q$1348</f>
        <v>0</v>
      </c>
      <c r="F18" s="106">
        <f>[3]Fjärrvärmeproduktion!$N$1349</f>
        <v>0</v>
      </c>
      <c r="G18" s="93">
        <f>[3]Fjärrvärmeproduktion!$R$1350</f>
        <v>0</v>
      </c>
      <c r="H18" s="106">
        <f>[3]Fjärrvärmeproduktion!$S$1351</f>
        <v>979</v>
      </c>
      <c r="I18" s="106">
        <f>[3]Fjärrvärmeproduktion!$N$1352</f>
        <v>0</v>
      </c>
      <c r="J18" s="93">
        <f>[3]Fjärrvärmeproduktion!$T$1350</f>
        <v>0</v>
      </c>
      <c r="K18" s="93">
        <f>[3]Fjärrvärmeproduktion!U1348</f>
        <v>0</v>
      </c>
      <c r="L18" s="106">
        <f>[3]Fjärrvärmeproduktion!V1348</f>
        <v>229480</v>
      </c>
      <c r="M18" s="106">
        <f>[3]Fjärrvärmeproduktion!$W$1351</f>
        <v>13194</v>
      </c>
      <c r="N18" s="93"/>
      <c r="O18" s="93"/>
      <c r="P18" s="126">
        <f>SUM(C18:O18)</f>
        <v>244372</v>
      </c>
      <c r="Q18" s="4"/>
      <c r="R18" s="4"/>
      <c r="S18" s="4"/>
      <c r="T18" s="4"/>
    </row>
    <row r="19" spans="1:34" ht="15.75">
      <c r="A19" s="5" t="s">
        <v>19</v>
      </c>
      <c r="B19" s="128">
        <f>[3]Fjärrvärmeproduktion!$N$1354</f>
        <v>59758</v>
      </c>
      <c r="C19" s="93"/>
      <c r="D19" s="106">
        <f>[3]Fjärrvärmeproduktion!$N$1355</f>
        <v>770</v>
      </c>
      <c r="E19" s="93">
        <f>[3]Fjärrvärmeproduktion!$Q$1356</f>
        <v>0</v>
      </c>
      <c r="F19" s="106">
        <f>[3]Fjärrvärmeproduktion!$N$1357</f>
        <v>425</v>
      </c>
      <c r="G19" s="93">
        <f>[3]Fjärrvärmeproduktion!$R$1358</f>
        <v>0</v>
      </c>
      <c r="H19" s="93">
        <f>[3]Fjärrvärmeproduktion!$S$1359</f>
        <v>37047</v>
      </c>
      <c r="I19" s="106">
        <f>[3]Fjärrvärmeproduktion!$N$1360</f>
        <v>4742</v>
      </c>
      <c r="J19" s="93">
        <f>[3]Fjärrvärmeproduktion!$T$1358</f>
        <v>0</v>
      </c>
      <c r="K19" s="93">
        <f>[3]Fjärrvärmeproduktion!U1356</f>
        <v>0</v>
      </c>
      <c r="L19" s="93">
        <f>[3]Fjärrvärmeproduktion!V1356</f>
        <v>0</v>
      </c>
      <c r="M19" s="93">
        <f>[3]Fjärrvärmeproduktion!$W$1359</f>
        <v>34091</v>
      </c>
      <c r="N19" s="93"/>
      <c r="O19" s="93"/>
      <c r="P19" s="126">
        <f t="shared" ref="P19:P24" si="2">SUM(C19:O19)</f>
        <v>77075</v>
      </c>
      <c r="Q19" s="4"/>
      <c r="R19" s="4"/>
      <c r="S19" s="4"/>
      <c r="T19" s="4"/>
    </row>
    <row r="20" spans="1:34" ht="15.75">
      <c r="A20" s="5" t="s">
        <v>20</v>
      </c>
      <c r="B20" s="140">
        <f>[3]Fjärrvärmeproduktion!$N$1362</f>
        <v>0</v>
      </c>
      <c r="C20" s="93"/>
      <c r="D20" s="93">
        <f>[3]Fjärrvärmeproduktion!$N$1363</f>
        <v>0</v>
      </c>
      <c r="E20" s="93">
        <f>[3]Fjärrvärmeproduktion!$Q$1364</f>
        <v>0</v>
      </c>
      <c r="F20" s="93">
        <f>[3]Fjärrvärmeproduktion!$N$1365</f>
        <v>0</v>
      </c>
      <c r="G20" s="93">
        <f>[3]Fjärrvärmeproduktion!$R$1366</f>
        <v>0</v>
      </c>
      <c r="H20" s="93">
        <f>[3]Fjärrvärmeproduktion!$S$1367</f>
        <v>0</v>
      </c>
      <c r="I20" s="93">
        <f>[3]Fjärrvärmeproduktion!$N$1368</f>
        <v>0</v>
      </c>
      <c r="J20" s="93">
        <f>[3]Fjärrvärmeproduktion!$T$1366</f>
        <v>0</v>
      </c>
      <c r="K20" s="93">
        <f>[3]Fjärrvärmeproduktion!U1364</f>
        <v>0</v>
      </c>
      <c r="L20" s="93">
        <f>[3]Fjärrvärmeproduktion!V1364</f>
        <v>0</v>
      </c>
      <c r="M20" s="93">
        <f>[3]Fjärrvärmeproduktion!$W$1367</f>
        <v>0</v>
      </c>
      <c r="N20" s="93"/>
      <c r="O20" s="93"/>
      <c r="P20" s="112">
        <f t="shared" si="2"/>
        <v>0</v>
      </c>
      <c r="Q20" s="4"/>
      <c r="R20" s="4"/>
      <c r="S20" s="4"/>
      <c r="T20" s="4"/>
    </row>
    <row r="21" spans="1:34" ht="16.5" thickBot="1">
      <c r="A21" s="5" t="s">
        <v>21</v>
      </c>
      <c r="B21" s="140">
        <f>[3]Fjärrvärmeproduktion!$N$1370</f>
        <v>0</v>
      </c>
      <c r="C21" s="93"/>
      <c r="D21" s="93">
        <f>[3]Fjärrvärmeproduktion!$N$1371</f>
        <v>0</v>
      </c>
      <c r="E21" s="93">
        <f>[3]Fjärrvärmeproduktion!$Q$1372</f>
        <v>0</v>
      </c>
      <c r="F21" s="93">
        <f>[3]Fjärrvärmeproduktion!$N$1373</f>
        <v>0</v>
      </c>
      <c r="G21" s="93">
        <f>[3]Fjärrvärmeproduktion!$R$1374</f>
        <v>0</v>
      </c>
      <c r="H21" s="93">
        <f>[3]Fjärrvärmeproduktion!$S$1375</f>
        <v>0</v>
      </c>
      <c r="I21" s="93">
        <f>[3]Fjärrvärmeproduktion!$N$1376</f>
        <v>0</v>
      </c>
      <c r="J21" s="93">
        <f>[3]Fjärrvärmeproduktion!$T$1374</f>
        <v>0</v>
      </c>
      <c r="K21" s="93">
        <f>[3]Fjärrvärmeproduktion!U1372</f>
        <v>0</v>
      </c>
      <c r="L21" s="93">
        <f>[3]Fjärrvärmeproduktion!V1372</f>
        <v>0</v>
      </c>
      <c r="M21" s="93">
        <f>[3]Fjärrvärmeproduktion!$W$1375</f>
        <v>0</v>
      </c>
      <c r="N21" s="93"/>
      <c r="O21" s="93"/>
      <c r="P21" s="112">
        <f t="shared" si="2"/>
        <v>0</v>
      </c>
      <c r="Q21" s="4"/>
      <c r="R21" s="37"/>
      <c r="S21" s="37"/>
      <c r="T21" s="37"/>
    </row>
    <row r="22" spans="1:34" ht="15.75">
      <c r="A22" s="5" t="s">
        <v>22</v>
      </c>
      <c r="B22" s="128">
        <f>[3]Fjärrvärmeproduktion!$N$1378</f>
        <v>51727</v>
      </c>
      <c r="C22" s="93"/>
      <c r="D22" s="93">
        <f>[3]Fjärrvärmeproduktion!$N$1379</f>
        <v>0</v>
      </c>
      <c r="E22" s="93">
        <f>[3]Fjärrvärmeproduktion!$Q$1380</f>
        <v>0</v>
      </c>
      <c r="F22" s="93">
        <f>[3]Fjärrvärmeproduktion!$N$1381</f>
        <v>0</v>
      </c>
      <c r="G22" s="93">
        <f>[3]Fjärrvärmeproduktion!$R$1382</f>
        <v>0</v>
      </c>
      <c r="H22" s="93">
        <f>[3]Fjärrvärmeproduktion!$S$1383</f>
        <v>0</v>
      </c>
      <c r="I22" s="93">
        <f>[3]Fjärrvärmeproduktion!$N$1384</f>
        <v>0</v>
      </c>
      <c r="J22" s="93">
        <f>[3]Fjärrvärmeproduktion!$T$1382</f>
        <v>0</v>
      </c>
      <c r="K22" s="93">
        <f>[3]Fjärrvärmeproduktion!U1380</f>
        <v>0</v>
      </c>
      <c r="L22" s="93">
        <f>[3]Fjärrvärmeproduktion!V1380</f>
        <v>0</v>
      </c>
      <c r="M22" s="93">
        <f>[3]Fjärrvärmeproduktion!$W$1383</f>
        <v>0</v>
      </c>
      <c r="N22" s="93"/>
      <c r="O22" s="93"/>
      <c r="P22" s="112">
        <f t="shared" si="2"/>
        <v>0</v>
      </c>
      <c r="Q22" s="31"/>
      <c r="R22" s="43" t="s">
        <v>24</v>
      </c>
      <c r="S22" s="88" t="str">
        <f>ROUND(P43/1000,0) &amp;" GWh"</f>
        <v>1272 GWh</v>
      </c>
      <c r="T22" s="38"/>
      <c r="U22" s="36"/>
    </row>
    <row r="23" spans="1:34" ht="15.75">
      <c r="A23" s="5" t="s">
        <v>23</v>
      </c>
      <c r="B23" s="104">
        <f>[3]Fjärrvärmeproduktion!$N$1386</f>
        <v>0</v>
      </c>
      <c r="C23" s="93"/>
      <c r="D23" s="93">
        <f>[3]Fjärrvärmeproduktion!$N$1387</f>
        <v>0</v>
      </c>
      <c r="E23" s="93">
        <f>[3]Fjärrvärmeproduktion!$Q$1388</f>
        <v>0</v>
      </c>
      <c r="F23" s="93">
        <f>[3]Fjärrvärmeproduktion!$N$1389</f>
        <v>0</v>
      </c>
      <c r="G23" s="93">
        <f>[3]Fjärrvärmeproduktion!$R$1390</f>
        <v>0</v>
      </c>
      <c r="H23" s="93">
        <f>[3]Fjärrvärmeproduktion!$S$1391</f>
        <v>0</v>
      </c>
      <c r="I23" s="93">
        <f>[3]Fjärrvärmeproduktion!$N$1392</f>
        <v>0</v>
      </c>
      <c r="J23" s="93">
        <f>[3]Fjärrvärmeproduktion!$T$1390</f>
        <v>0</v>
      </c>
      <c r="K23" s="93">
        <f>[3]Fjärrvärmeproduktion!U1388</f>
        <v>0</v>
      </c>
      <c r="L23" s="93">
        <f>[3]Fjärrvärmeproduktion!V1388</f>
        <v>0</v>
      </c>
      <c r="M23" s="93">
        <f>[3]Fjärrvärmeproduktion!$W$1391</f>
        <v>0</v>
      </c>
      <c r="N23" s="93"/>
      <c r="O23" s="93"/>
      <c r="P23" s="112">
        <f t="shared" si="2"/>
        <v>0</v>
      </c>
      <c r="Q23" s="31"/>
      <c r="R23" s="41"/>
      <c r="S23" s="4"/>
      <c r="T23" s="39"/>
      <c r="U23" s="36"/>
    </row>
    <row r="24" spans="1:34" ht="15.75">
      <c r="A24" s="5" t="s">
        <v>14</v>
      </c>
      <c r="B24" s="106">
        <f>SUM(B18:B23)</f>
        <v>301986</v>
      </c>
      <c r="C24" s="93">
        <f t="shared" ref="C24:O24" si="3">SUM(C18:C23)</f>
        <v>0</v>
      </c>
      <c r="D24" s="93">
        <f t="shared" si="3"/>
        <v>1489</v>
      </c>
      <c r="E24" s="93">
        <f t="shared" si="3"/>
        <v>0</v>
      </c>
      <c r="F24" s="106">
        <f t="shared" si="3"/>
        <v>425</v>
      </c>
      <c r="G24" s="93">
        <f t="shared" si="3"/>
        <v>0</v>
      </c>
      <c r="H24" s="106">
        <f t="shared" si="3"/>
        <v>38026</v>
      </c>
      <c r="I24" s="106">
        <f t="shared" si="3"/>
        <v>4742</v>
      </c>
      <c r="J24" s="93">
        <f t="shared" si="3"/>
        <v>0</v>
      </c>
      <c r="K24" s="93">
        <f t="shared" si="3"/>
        <v>0</v>
      </c>
      <c r="L24" s="106">
        <f t="shared" si="3"/>
        <v>229480</v>
      </c>
      <c r="M24" s="106">
        <f t="shared" si="3"/>
        <v>47285</v>
      </c>
      <c r="N24" s="93">
        <f t="shared" si="3"/>
        <v>0</v>
      </c>
      <c r="O24" s="93">
        <f t="shared" si="3"/>
        <v>0</v>
      </c>
      <c r="P24" s="112">
        <f t="shared" si="2"/>
        <v>321447</v>
      </c>
      <c r="Q24" s="31"/>
      <c r="R24" s="41"/>
      <c r="S24" s="4" t="s">
        <v>25</v>
      </c>
      <c r="T24" s="39" t="s">
        <v>26</v>
      </c>
      <c r="U24" s="36"/>
    </row>
    <row r="25" spans="1:34" ht="15.75">
      <c r="B25" s="60"/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31"/>
      <c r="R25" s="85" t="str">
        <f>C30</f>
        <v>El</v>
      </c>
      <c r="S25" s="61" t="str">
        <f>ROUND(C43/1000,0) &amp;" GWh"</f>
        <v>438 GWh</v>
      </c>
      <c r="T25" s="42">
        <f>C$44</f>
        <v>0.34473638742632912</v>
      </c>
      <c r="U25" s="36"/>
    </row>
    <row r="26" spans="1:34" ht="15.75">
      <c r="A26" s="6" t="s">
        <v>109</v>
      </c>
      <c r="B26" s="104">
        <f>[2]Skåne!$I$9</f>
        <v>48410</v>
      </c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31"/>
      <c r="R26" s="86" t="str">
        <f>D30</f>
        <v>Oljeprodukter</v>
      </c>
      <c r="S26" s="61" t="str">
        <f>ROUND(D43/1000,0) &amp;" GWh"</f>
        <v>317 GWh</v>
      </c>
      <c r="T26" s="42">
        <f>D$44</f>
        <v>0.24961356139609275</v>
      </c>
      <c r="U26" s="36"/>
    </row>
    <row r="27" spans="1:34" ht="15.75">
      <c r="B27" s="60"/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31"/>
      <c r="R27" s="86" t="str">
        <f>E30</f>
        <v>Kol och koks</v>
      </c>
      <c r="S27" s="61" t="str">
        <f>ROUND(E43/1000,0) &amp;" GWh"</f>
        <v>72 GWh</v>
      </c>
      <c r="T27" s="42">
        <f>E$44</f>
        <v>5.6273160720368177E-2</v>
      </c>
      <c r="U27" s="36"/>
    </row>
    <row r="28" spans="1:34" ht="18.75">
      <c r="A28" s="3" t="s">
        <v>27</v>
      </c>
      <c r="B28" s="7"/>
      <c r="C28" s="60"/>
      <c r="D28" s="7"/>
      <c r="E28" s="7"/>
      <c r="F28" s="7"/>
      <c r="G28" s="7"/>
      <c r="H28" s="7"/>
      <c r="I28" s="60"/>
      <c r="J28" s="60"/>
      <c r="K28" s="60"/>
      <c r="L28" s="60"/>
      <c r="M28" s="60"/>
      <c r="N28" s="60"/>
      <c r="O28" s="60"/>
      <c r="P28" s="60"/>
      <c r="Q28" s="31"/>
      <c r="R28" s="86" t="str">
        <f>F30</f>
        <v>Gasol/naturgas</v>
      </c>
      <c r="S28" s="61" t="str">
        <f>ROUND(F43/1000,0) &amp;" GWh"</f>
        <v>40 GWh</v>
      </c>
      <c r="T28" s="42">
        <f>F$44</f>
        <v>3.1631929838986196E-2</v>
      </c>
      <c r="U28" s="36"/>
    </row>
    <row r="29" spans="1:34" ht="15.75">
      <c r="A29" s="79" t="str">
        <f>A2</f>
        <v>1282 Landskrona</v>
      </c>
      <c r="B29" s="60"/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31"/>
      <c r="R29" s="86" t="str">
        <f>G30</f>
        <v>Biodrivmedel</v>
      </c>
      <c r="S29" s="61" t="str">
        <f>ROUND(G43/1000,0) &amp;" GWh"</f>
        <v>58 GWh</v>
      </c>
      <c r="T29" s="42">
        <f>G$44</f>
        <v>4.5379780218715617E-2</v>
      </c>
      <c r="U29" s="36"/>
    </row>
    <row r="30" spans="1:34" ht="30">
      <c r="A30" s="6">
        <v>2017</v>
      </c>
      <c r="B30" s="67" t="s">
        <v>70</v>
      </c>
      <c r="C30" s="56" t="s">
        <v>8</v>
      </c>
      <c r="D30" s="54" t="s">
        <v>32</v>
      </c>
      <c r="E30" s="54" t="s">
        <v>2</v>
      </c>
      <c r="F30" s="55" t="s">
        <v>3</v>
      </c>
      <c r="G30" s="54" t="s">
        <v>28</v>
      </c>
      <c r="H30" s="54" t="s">
        <v>52</v>
      </c>
      <c r="I30" s="55" t="s">
        <v>5</v>
      </c>
      <c r="J30" s="54" t="s">
        <v>4</v>
      </c>
      <c r="K30" s="54" t="s">
        <v>6</v>
      </c>
      <c r="L30" s="54" t="s">
        <v>7</v>
      </c>
      <c r="M30" s="54" t="s">
        <v>71</v>
      </c>
      <c r="N30" s="54" t="s">
        <v>68</v>
      </c>
      <c r="O30" s="55" t="s">
        <v>68</v>
      </c>
      <c r="P30" s="57" t="s">
        <v>29</v>
      </c>
      <c r="Q30" s="31"/>
      <c r="R30" s="85" t="str">
        <f>H30</f>
        <v>Biobränslen</v>
      </c>
      <c r="S30" s="61" t="str">
        <f>ROUND(H43/1000,0) &amp;" GWh"</f>
        <v>50 GWh</v>
      </c>
      <c r="T30" s="42">
        <f>H$44</f>
        <v>3.9192736416867477E-2</v>
      </c>
      <c r="U30" s="36"/>
    </row>
    <row r="31" spans="1:34" s="29" customFormat="1">
      <c r="A31" s="26"/>
      <c r="B31" s="80" t="s">
        <v>65</v>
      </c>
      <c r="C31" s="83" t="s">
        <v>64</v>
      </c>
      <c r="D31" s="80" t="s">
        <v>59</v>
      </c>
      <c r="E31" s="27"/>
      <c r="F31" s="80" t="s">
        <v>61</v>
      </c>
      <c r="G31" s="80" t="s">
        <v>107</v>
      </c>
      <c r="H31" s="80" t="s">
        <v>69</v>
      </c>
      <c r="I31" s="80" t="s">
        <v>62</v>
      </c>
      <c r="J31" s="27"/>
      <c r="K31" s="27"/>
      <c r="L31" s="27"/>
      <c r="M31" s="27"/>
      <c r="N31" s="28"/>
      <c r="O31" s="28"/>
      <c r="P31" s="82" t="s">
        <v>67</v>
      </c>
      <c r="Q31" s="32"/>
      <c r="R31" s="85" t="str">
        <f>I30</f>
        <v>Biogas</v>
      </c>
      <c r="S31" s="61" t="str">
        <f>ROUND(I43/1000,0) &amp;" GWh"</f>
        <v>19 GWh</v>
      </c>
      <c r="T31" s="42">
        <f>I$44</f>
        <v>1.4855825051412698E-2</v>
      </c>
      <c r="U31" s="35"/>
      <c r="AG31" s="30"/>
      <c r="AH31" s="30"/>
    </row>
    <row r="32" spans="1:34" ht="15.75">
      <c r="A32" s="5" t="s">
        <v>30</v>
      </c>
      <c r="B32" s="93">
        <f>[3]Slutanvändning!$N$1952</f>
        <v>0</v>
      </c>
      <c r="C32" s="93">
        <f>[3]Slutanvändning!$N$1953</f>
        <v>10615</v>
      </c>
      <c r="D32" s="93">
        <f>[3]Slutanvändning!$N$1946</f>
        <v>10891</v>
      </c>
      <c r="E32" s="93">
        <f>[3]Slutanvändning!$Q$1947</f>
        <v>0</v>
      </c>
      <c r="F32" s="93">
        <f>[3]Slutanvändning!$N$1948</f>
        <v>0</v>
      </c>
      <c r="G32" s="93">
        <f>[3]Slutanvändning!$N$1949</f>
        <v>2529</v>
      </c>
      <c r="H32" s="93">
        <f>[3]Slutanvändning!$N$1950</f>
        <v>0</v>
      </c>
      <c r="I32" s="104">
        <f>[3]Slutanvändning!$N$1951</f>
        <v>0</v>
      </c>
      <c r="J32" s="93">
        <v>0</v>
      </c>
      <c r="K32" s="93">
        <f>[3]Slutanvändning!U1947</f>
        <v>0</v>
      </c>
      <c r="L32" s="93">
        <f>[3]Slutanvändning!V1947</f>
        <v>0</v>
      </c>
      <c r="M32" s="93"/>
      <c r="N32" s="93"/>
      <c r="O32" s="93"/>
      <c r="P32" s="93">
        <f>SUM(B32:N32)</f>
        <v>24035</v>
      </c>
      <c r="Q32" s="33"/>
      <c r="R32" s="86" t="str">
        <f>J30</f>
        <v>Avlutar</v>
      </c>
      <c r="S32" s="61" t="str">
        <f>ROUND(J43/1000,0) &amp;" GWh"</f>
        <v>0 GWh</v>
      </c>
      <c r="T32" s="42">
        <f>J$44</f>
        <v>0</v>
      </c>
      <c r="U32" s="36"/>
    </row>
    <row r="33" spans="1:47" ht="15.75">
      <c r="A33" s="5" t="s">
        <v>33</v>
      </c>
      <c r="B33" s="93">
        <f>[3]Slutanvändning!$N$1961</f>
        <v>27306</v>
      </c>
      <c r="C33" s="93">
        <f>[3]Slutanvändning!$N$1962</f>
        <v>177766</v>
      </c>
      <c r="D33" s="93">
        <f>[3]Slutanvändning!$N$1955</f>
        <v>11206</v>
      </c>
      <c r="E33" s="153">
        <f>[3]Slutanvändning!$Q$1956</f>
        <v>71562</v>
      </c>
      <c r="F33" s="93">
        <f>[3]Slutanvändning!$N$1957</f>
        <v>39801</v>
      </c>
      <c r="G33" s="93">
        <f>[3]Slutanvändning!$N$1958</f>
        <v>0</v>
      </c>
      <c r="H33" s="93">
        <f>[3]Slutanvändning!$N$1959</f>
        <v>0</v>
      </c>
      <c r="I33" s="140">
        <f>[3]Slutanvändning!$N$1960</f>
        <v>14150</v>
      </c>
      <c r="J33" s="93">
        <v>0</v>
      </c>
      <c r="K33" s="93">
        <f>[3]Slutanvändning!U1956</f>
        <v>0</v>
      </c>
      <c r="L33" s="136">
        <f>[3]Slutanvändning!V1956</f>
        <v>866</v>
      </c>
      <c r="M33" s="93"/>
      <c r="N33" s="93"/>
      <c r="O33" s="93"/>
      <c r="P33" s="93">
        <f t="shared" ref="P33:P38" si="4">SUM(B33:N33)</f>
        <v>342657</v>
      </c>
      <c r="Q33" s="33"/>
      <c r="R33" s="85" t="str">
        <f>K30</f>
        <v>Torv</v>
      </c>
      <c r="S33" s="61" t="str">
        <f>ROUND(K43/1000,0) &amp;" GWh"</f>
        <v>0 GWh</v>
      </c>
      <c r="T33" s="42">
        <f>K$44</f>
        <v>0</v>
      </c>
      <c r="U33" s="36"/>
    </row>
    <row r="34" spans="1:47" ht="15.75">
      <c r="A34" s="5" t="s">
        <v>34</v>
      </c>
      <c r="B34" s="93">
        <f>[3]Slutanvändning!$N$1970</f>
        <v>24442</v>
      </c>
      <c r="C34" s="93">
        <f>[3]Slutanvändning!$N$1971</f>
        <v>36726</v>
      </c>
      <c r="D34" s="93">
        <f>[3]Slutanvändning!$N$1964</f>
        <v>2855</v>
      </c>
      <c r="E34" s="93">
        <f>[3]Slutanvändning!$Q$1965</f>
        <v>0</v>
      </c>
      <c r="F34" s="93">
        <f>[3]Slutanvändning!$N$1966</f>
        <v>0</v>
      </c>
      <c r="G34" s="93">
        <f>[3]Slutanvändning!$N$1967</f>
        <v>0</v>
      </c>
      <c r="H34" s="93">
        <f>[3]Slutanvändning!$N$1968</f>
        <v>0</v>
      </c>
      <c r="I34" s="104">
        <f>[3]Slutanvändning!$N$1969</f>
        <v>0</v>
      </c>
      <c r="J34" s="93">
        <v>0</v>
      </c>
      <c r="K34" s="93">
        <f>[3]Slutanvändning!U1965</f>
        <v>0</v>
      </c>
      <c r="L34" s="93">
        <f>[3]Slutanvändning!V1965</f>
        <v>0</v>
      </c>
      <c r="M34" s="93"/>
      <c r="N34" s="93"/>
      <c r="O34" s="93"/>
      <c r="P34" s="93">
        <f t="shared" si="4"/>
        <v>64023</v>
      </c>
      <c r="Q34" s="33"/>
      <c r="R34" s="86" t="str">
        <f>L30</f>
        <v>Avfall</v>
      </c>
      <c r="S34" s="61" t="str">
        <f>ROUND(L43/1000,0) &amp;" GWh"</f>
        <v>230 GWh</v>
      </c>
      <c r="T34" s="42">
        <f>L$44</f>
        <v>0.18113380675908899</v>
      </c>
      <c r="U34" s="36"/>
      <c r="V34" s="8"/>
      <c r="W34" s="59"/>
    </row>
    <row r="35" spans="1:47" ht="15.75">
      <c r="A35" s="5" t="s">
        <v>35</v>
      </c>
      <c r="B35" s="93">
        <f>[3]Slutanvändning!$N$1979</f>
        <v>0</v>
      </c>
      <c r="C35" s="93">
        <f>[3]Slutanvändning!$N$1980</f>
        <v>804</v>
      </c>
      <c r="D35" s="93">
        <f>[3]Slutanvändning!$N$1973</f>
        <v>271788</v>
      </c>
      <c r="E35" s="93">
        <f>[3]Slutanvändning!$Q$1974</f>
        <v>0</v>
      </c>
      <c r="F35" s="93">
        <f>[3]Slutanvändning!$N$1975</f>
        <v>0</v>
      </c>
      <c r="G35" s="93">
        <f>[3]Slutanvändning!$N$1976</f>
        <v>55180</v>
      </c>
      <c r="H35" s="93">
        <f>[3]Slutanvändning!$N$1977</f>
        <v>0</v>
      </c>
      <c r="I35" s="104">
        <f>[3]Slutanvändning!$N$1978</f>
        <v>0</v>
      </c>
      <c r="J35" s="93">
        <v>0</v>
      </c>
      <c r="K35" s="93">
        <f>[3]Slutanvändning!U1974</f>
        <v>0</v>
      </c>
      <c r="L35" s="93">
        <f>[3]Slutanvändning!V1974</f>
        <v>0</v>
      </c>
      <c r="M35" s="93"/>
      <c r="N35" s="93"/>
      <c r="O35" s="93"/>
      <c r="P35" s="93">
        <f>SUM(B35:N35)</f>
        <v>327772</v>
      </c>
      <c r="Q35" s="33"/>
      <c r="R35" s="85" t="str">
        <f>M30</f>
        <v>RT-flis</v>
      </c>
      <c r="S35" s="61" t="str">
        <f>ROUND(M43/1000,0) &amp;" GWh"</f>
        <v>47 GWh</v>
      </c>
      <c r="T35" s="42">
        <f>M$44</f>
        <v>3.7182812172138972E-2</v>
      </c>
      <c r="U35" s="36"/>
    </row>
    <row r="36" spans="1:47" ht="15.75">
      <c r="A36" s="5" t="s">
        <v>36</v>
      </c>
      <c r="B36" s="93">
        <f>[3]Slutanvändning!$N$1988</f>
        <v>19689</v>
      </c>
      <c r="C36" s="93">
        <f>[3]Slutanvändning!$N$1989</f>
        <v>90303</v>
      </c>
      <c r="D36" s="93">
        <f>[3]Slutanvändning!$N$1982</f>
        <v>18844</v>
      </c>
      <c r="E36" s="93">
        <f>[3]Slutanvändning!$Q$1983</f>
        <v>0</v>
      </c>
      <c r="F36" s="93">
        <f>[3]Slutanvändning!$N$1984</f>
        <v>0</v>
      </c>
      <c r="G36" s="93">
        <f>[3]Slutanvändning!$N$1985</f>
        <v>0</v>
      </c>
      <c r="H36" s="93">
        <f>[3]Slutanvändning!$N$1986</f>
        <v>0</v>
      </c>
      <c r="I36" s="104">
        <f>[3]Slutanvändning!$N$1987</f>
        <v>0</v>
      </c>
      <c r="J36" s="93">
        <v>0</v>
      </c>
      <c r="K36" s="93">
        <f>[3]Slutanvändning!U1983</f>
        <v>0</v>
      </c>
      <c r="L36" s="93">
        <f>[3]Slutanvändning!V1983</f>
        <v>0</v>
      </c>
      <c r="M36" s="93"/>
      <c r="N36" s="93"/>
      <c r="O36" s="93"/>
      <c r="P36" s="93">
        <f t="shared" si="4"/>
        <v>128836</v>
      </c>
      <c r="Q36" s="33"/>
      <c r="R36" s="85" t="str">
        <f>N30</f>
        <v>Övrigt</v>
      </c>
      <c r="S36" s="61" t="str">
        <f>ROUND(N43/1000,0) &amp;" GWh"</f>
        <v>0 GWh</v>
      </c>
      <c r="T36" s="42">
        <f>N$44</f>
        <v>0</v>
      </c>
      <c r="U36" s="36"/>
    </row>
    <row r="37" spans="1:47" ht="15.75">
      <c r="A37" s="5" t="s">
        <v>37</v>
      </c>
      <c r="B37" s="93">
        <f>[3]Slutanvändning!$N$1997</f>
        <v>36186</v>
      </c>
      <c r="C37" s="93">
        <f>[3]Slutanvändning!$N$1998</f>
        <v>89428</v>
      </c>
      <c r="D37" s="93">
        <f>[3]Slutanvändning!$N$1991</f>
        <v>358</v>
      </c>
      <c r="E37" s="93">
        <f>[3]Slutanvändning!$Q$1992</f>
        <v>0</v>
      </c>
      <c r="F37" s="93">
        <f>[3]Slutanvändning!$N$1993</f>
        <v>0</v>
      </c>
      <c r="G37" s="93">
        <f>[3]Slutanvändning!$N$1994</f>
        <v>0</v>
      </c>
      <c r="H37" s="93">
        <f>[3]Slutanvändning!$N$1995</f>
        <v>11815</v>
      </c>
      <c r="I37" s="104">
        <f>[3]Slutanvändning!$N$1996</f>
        <v>0</v>
      </c>
      <c r="J37" s="93">
        <v>0</v>
      </c>
      <c r="K37" s="93">
        <f>[3]Slutanvändning!U1992</f>
        <v>0</v>
      </c>
      <c r="L37" s="93">
        <f>[3]Slutanvändning!V1992</f>
        <v>0</v>
      </c>
      <c r="M37" s="93"/>
      <c r="N37" s="93"/>
      <c r="O37" s="93"/>
      <c r="P37" s="93">
        <f t="shared" si="4"/>
        <v>137787</v>
      </c>
      <c r="Q37" s="33"/>
      <c r="R37" s="86" t="str">
        <f>O30</f>
        <v>Övrigt</v>
      </c>
      <c r="S37" s="61" t="str">
        <f>ROUND(O43/1000,0) &amp;" GWh"</f>
        <v>0 GWh</v>
      </c>
      <c r="T37" s="42">
        <f>O$44</f>
        <v>0</v>
      </c>
      <c r="U37" s="36"/>
    </row>
    <row r="38" spans="1:47" ht="15.75">
      <c r="A38" s="5" t="s">
        <v>38</v>
      </c>
      <c r="B38" s="93">
        <f>[3]Slutanvändning!$N$2006</f>
        <v>150390</v>
      </c>
      <c r="C38" s="93">
        <f>[3]Slutanvändning!$N$2007</f>
        <v>28940</v>
      </c>
      <c r="D38" s="93">
        <f>[3]Slutanvändning!$N$2000</f>
        <v>0</v>
      </c>
      <c r="E38" s="93">
        <f>[3]Slutanvändning!$Q$2001</f>
        <v>0</v>
      </c>
      <c r="F38" s="93">
        <f>[3]Slutanvändning!$N$2002</f>
        <v>0</v>
      </c>
      <c r="G38" s="93">
        <f>[3]Slutanvändning!$N$2003</f>
        <v>0</v>
      </c>
      <c r="H38" s="93">
        <f>[3]Slutanvändning!$N$2004</f>
        <v>0</v>
      </c>
      <c r="I38" s="104">
        <f>[3]Slutanvändning!$N$2005</f>
        <v>0</v>
      </c>
      <c r="J38" s="93">
        <v>0</v>
      </c>
      <c r="K38" s="93">
        <f>[3]Slutanvändning!U2001</f>
        <v>0</v>
      </c>
      <c r="L38" s="93">
        <f>[3]Slutanvändning!V2001</f>
        <v>0</v>
      </c>
      <c r="M38" s="93"/>
      <c r="N38" s="93"/>
      <c r="O38" s="93"/>
      <c r="P38" s="93">
        <f t="shared" si="4"/>
        <v>179330</v>
      </c>
      <c r="Q38" s="33"/>
      <c r="R38" s="44"/>
      <c r="S38" s="152" t="str">
        <f>ROUND(B43/1000,0) &amp;" GWh"</f>
        <v>0 GWh</v>
      </c>
      <c r="T38" s="42"/>
      <c r="U38" s="36"/>
    </row>
    <row r="39" spans="1:47" ht="15.75">
      <c r="A39" s="5" t="s">
        <v>39</v>
      </c>
      <c r="B39" s="93">
        <f>[3]Slutanvändning!$N$2015</f>
        <v>0</v>
      </c>
      <c r="C39" s="93">
        <f>[3]Slutanvändning!$N$2016</f>
        <v>8552</v>
      </c>
      <c r="D39" s="93">
        <f>[3]Slutanvändning!$N$2009</f>
        <v>0</v>
      </c>
      <c r="E39" s="93">
        <f>[3]Slutanvändning!$Q$2010</f>
        <v>0</v>
      </c>
      <c r="F39" s="93">
        <f>[3]Slutanvändning!$N$2011</f>
        <v>0</v>
      </c>
      <c r="G39" s="93">
        <f>[3]Slutanvändning!$N$2012</f>
        <v>0</v>
      </c>
      <c r="H39" s="93">
        <f>[3]Slutanvändning!$N$2013</f>
        <v>0</v>
      </c>
      <c r="I39" s="104">
        <f>[3]Slutanvändning!$N$2014</f>
        <v>0</v>
      </c>
      <c r="J39" s="93">
        <v>0</v>
      </c>
      <c r="K39" s="93">
        <f>[3]Slutanvändning!U2010</f>
        <v>0</v>
      </c>
      <c r="L39" s="93">
        <f>[3]Slutanvändning!V2010</f>
        <v>0</v>
      </c>
      <c r="M39" s="93"/>
      <c r="N39" s="93"/>
      <c r="O39" s="93"/>
      <c r="P39" s="93">
        <f>SUM(B39:N39)</f>
        <v>8552</v>
      </c>
      <c r="Q39" s="33"/>
      <c r="R39" s="41"/>
      <c r="S39" s="10"/>
      <c r="T39" s="64"/>
    </row>
    <row r="40" spans="1:47" ht="15.75">
      <c r="A40" s="5" t="s">
        <v>14</v>
      </c>
      <c r="B40" s="93">
        <f>SUM(B32:B39)</f>
        <v>258013</v>
      </c>
      <c r="C40" s="93">
        <f t="shared" ref="C40:O40" si="5">SUM(C32:C39)</f>
        <v>443134</v>
      </c>
      <c r="D40" s="93">
        <f t="shared" si="5"/>
        <v>315942</v>
      </c>
      <c r="E40" s="153">
        <f t="shared" si="5"/>
        <v>71562</v>
      </c>
      <c r="F40" s="93">
        <f>SUM(F32:F39)</f>
        <v>39801</v>
      </c>
      <c r="G40" s="93">
        <f t="shared" si="5"/>
        <v>57709</v>
      </c>
      <c r="H40" s="93">
        <f t="shared" si="5"/>
        <v>11815</v>
      </c>
      <c r="I40" s="149">
        <f t="shared" si="5"/>
        <v>14150</v>
      </c>
      <c r="J40" s="93">
        <f t="shared" si="5"/>
        <v>0</v>
      </c>
      <c r="K40" s="93">
        <f t="shared" si="5"/>
        <v>0</v>
      </c>
      <c r="L40" s="136">
        <f t="shared" si="5"/>
        <v>866</v>
      </c>
      <c r="M40" s="93">
        <f t="shared" si="5"/>
        <v>0</v>
      </c>
      <c r="N40" s="93">
        <f t="shared" si="5"/>
        <v>0</v>
      </c>
      <c r="O40" s="93">
        <f t="shared" si="5"/>
        <v>0</v>
      </c>
      <c r="P40" s="93">
        <f>SUM(B40:N40)</f>
        <v>1212992</v>
      </c>
      <c r="Q40" s="33"/>
      <c r="R40" s="41"/>
      <c r="S40" s="10" t="s">
        <v>25</v>
      </c>
      <c r="T40" s="64" t="s">
        <v>26</v>
      </c>
    </row>
    <row r="41" spans="1:47">
      <c r="B41" s="60"/>
      <c r="C41" s="60"/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6"/>
      <c r="R41" s="41" t="s">
        <v>40</v>
      </c>
      <c r="S41" s="65" t="str">
        <f>ROUND((B46+C46)/1000,0) &amp;" GWh"</f>
        <v>128 GWh</v>
      </c>
      <c r="T41" s="117"/>
    </row>
    <row r="42" spans="1:47">
      <c r="A42" s="46" t="s">
        <v>43</v>
      </c>
      <c r="B42" s="94">
        <f>B39+B38+B37</f>
        <v>186576</v>
      </c>
      <c r="C42" s="94">
        <f>C39+C38+C37</f>
        <v>126920</v>
      </c>
      <c r="D42" s="94">
        <f>D39+D38+D37</f>
        <v>358</v>
      </c>
      <c r="E42" s="94">
        <f t="shared" ref="E42:P42" si="6">E39+E38+E37</f>
        <v>0</v>
      </c>
      <c r="F42" s="95">
        <f t="shared" si="6"/>
        <v>0</v>
      </c>
      <c r="G42" s="94">
        <f t="shared" si="6"/>
        <v>0</v>
      </c>
      <c r="H42" s="94">
        <f t="shared" si="6"/>
        <v>11815</v>
      </c>
      <c r="I42" s="95">
        <f t="shared" si="6"/>
        <v>0</v>
      </c>
      <c r="J42" s="94">
        <f t="shared" si="6"/>
        <v>0</v>
      </c>
      <c r="K42" s="94">
        <f t="shared" si="6"/>
        <v>0</v>
      </c>
      <c r="L42" s="94">
        <f t="shared" si="6"/>
        <v>0</v>
      </c>
      <c r="M42" s="94">
        <f t="shared" si="6"/>
        <v>0</v>
      </c>
      <c r="N42" s="94">
        <f t="shared" si="6"/>
        <v>0</v>
      </c>
      <c r="O42" s="94">
        <f t="shared" si="6"/>
        <v>0</v>
      </c>
      <c r="P42" s="94">
        <f t="shared" si="6"/>
        <v>325669</v>
      </c>
      <c r="Q42" s="34"/>
      <c r="R42" s="41" t="s">
        <v>41</v>
      </c>
      <c r="S42" s="11" t="str">
        <f>ROUND(P42/1000,0) &amp;" GWh"</f>
        <v>326 GWh</v>
      </c>
      <c r="T42" s="42">
        <f>P42/P40</f>
        <v>0.26848404606130954</v>
      </c>
    </row>
    <row r="43" spans="1:47">
      <c r="A43" s="47" t="s">
        <v>45</v>
      </c>
      <c r="B43" s="95"/>
      <c r="C43" s="114">
        <f>C40+C24-C7+C46</f>
        <v>438397.72</v>
      </c>
      <c r="D43" s="114">
        <f t="shared" ref="D43:O43" si="7">D11+D24+D40</f>
        <v>317431</v>
      </c>
      <c r="E43" s="114">
        <f t="shared" si="7"/>
        <v>71562</v>
      </c>
      <c r="F43" s="114">
        <f t="shared" si="7"/>
        <v>40226</v>
      </c>
      <c r="G43" s="114">
        <f t="shared" si="7"/>
        <v>57709</v>
      </c>
      <c r="H43" s="114">
        <f t="shared" si="7"/>
        <v>49841</v>
      </c>
      <c r="I43" s="114">
        <f t="shared" si="7"/>
        <v>18892</v>
      </c>
      <c r="J43" s="114">
        <f t="shared" si="7"/>
        <v>0</v>
      </c>
      <c r="K43" s="114">
        <f t="shared" si="7"/>
        <v>0</v>
      </c>
      <c r="L43" s="114">
        <f t="shared" si="7"/>
        <v>230346</v>
      </c>
      <c r="M43" s="114">
        <f t="shared" si="7"/>
        <v>47285</v>
      </c>
      <c r="N43" s="114">
        <f t="shared" si="7"/>
        <v>0</v>
      </c>
      <c r="O43" s="114">
        <f t="shared" si="7"/>
        <v>0</v>
      </c>
      <c r="P43" s="115">
        <f>SUM(C43:O43)</f>
        <v>1271689.72</v>
      </c>
      <c r="Q43" s="34"/>
      <c r="R43" s="41" t="s">
        <v>42</v>
      </c>
      <c r="S43" s="11" t="str">
        <f>ROUND(P36/1000,0) &amp;" GWh"</f>
        <v>129 GWh</v>
      </c>
      <c r="T43" s="63">
        <f>P36/P40</f>
        <v>0.10621339629610088</v>
      </c>
    </row>
    <row r="44" spans="1:47">
      <c r="A44" s="47" t="s">
        <v>46</v>
      </c>
      <c r="B44" s="180"/>
      <c r="C44" s="103">
        <f>C43/$P$43</f>
        <v>0.34473638742632912</v>
      </c>
      <c r="D44" s="103">
        <f t="shared" ref="D44:P44" si="8">D43/$P$43</f>
        <v>0.24961356139609275</v>
      </c>
      <c r="E44" s="103">
        <f t="shared" si="8"/>
        <v>5.6273160720368177E-2</v>
      </c>
      <c r="F44" s="103">
        <f t="shared" si="8"/>
        <v>3.1631929838986196E-2</v>
      </c>
      <c r="G44" s="103">
        <f t="shared" si="8"/>
        <v>4.5379780218715617E-2</v>
      </c>
      <c r="H44" s="103">
        <f t="shared" si="8"/>
        <v>3.9192736416867477E-2</v>
      </c>
      <c r="I44" s="103">
        <f t="shared" si="8"/>
        <v>1.4855825051412698E-2</v>
      </c>
      <c r="J44" s="103">
        <f t="shared" si="8"/>
        <v>0</v>
      </c>
      <c r="K44" s="103">
        <f t="shared" si="8"/>
        <v>0</v>
      </c>
      <c r="L44" s="103">
        <f t="shared" si="8"/>
        <v>0.18113380675908899</v>
      </c>
      <c r="M44" s="103">
        <f t="shared" si="8"/>
        <v>3.7182812172138972E-2</v>
      </c>
      <c r="N44" s="103">
        <f t="shared" si="8"/>
        <v>0</v>
      </c>
      <c r="O44" s="103">
        <f t="shared" si="8"/>
        <v>0</v>
      </c>
      <c r="P44" s="103">
        <f t="shared" si="8"/>
        <v>1</v>
      </c>
      <c r="Q44" s="34"/>
      <c r="R44" s="41" t="s">
        <v>44</v>
      </c>
      <c r="S44" s="11" t="str">
        <f>ROUND(P34/1000,0) &amp;" GWh"</f>
        <v>64 GWh</v>
      </c>
      <c r="T44" s="42">
        <f>P34/P40</f>
        <v>5.278105708858756E-2</v>
      </c>
      <c r="U44" s="36"/>
    </row>
    <row r="45" spans="1:47">
      <c r="A45" s="48"/>
      <c r="B45" s="104"/>
      <c r="C45" s="56"/>
      <c r="D45" s="56"/>
      <c r="E45" s="56"/>
      <c r="F45" s="67"/>
      <c r="G45" s="56"/>
      <c r="H45" s="56"/>
      <c r="I45" s="67"/>
      <c r="J45" s="56"/>
      <c r="K45" s="56"/>
      <c r="L45" s="56"/>
      <c r="M45" s="56"/>
      <c r="N45" s="67"/>
      <c r="O45" s="67"/>
      <c r="P45" s="67"/>
      <c r="Q45" s="34"/>
      <c r="R45" s="41" t="s">
        <v>31</v>
      </c>
      <c r="S45" s="11" t="str">
        <f>ROUND(P32/1000,0) &amp;" GWh"</f>
        <v>24 GWh</v>
      </c>
      <c r="T45" s="42">
        <f>P32/P40</f>
        <v>1.9814640162507256E-2</v>
      </c>
      <c r="U45" s="36"/>
    </row>
    <row r="46" spans="1:47">
      <c r="A46" s="48" t="s">
        <v>49</v>
      </c>
      <c r="B46" s="68">
        <f>B24+B26-B40</f>
        <v>92383</v>
      </c>
      <c r="C46" s="68">
        <f>(C40+C24)*0.08</f>
        <v>35450.720000000001</v>
      </c>
      <c r="D46" s="56"/>
      <c r="E46" s="56"/>
      <c r="F46" s="67"/>
      <c r="G46" s="56"/>
      <c r="H46" s="56"/>
      <c r="I46" s="67"/>
      <c r="J46" s="56"/>
      <c r="K46" s="56"/>
      <c r="L46" s="56"/>
      <c r="M46" s="56"/>
      <c r="N46" s="67"/>
      <c r="O46" s="67"/>
      <c r="P46" s="52"/>
      <c r="Q46" s="34"/>
      <c r="R46" s="41" t="s">
        <v>47</v>
      </c>
      <c r="S46" s="11" t="str">
        <f>ROUND(P33/1000,0) &amp;" GWh"</f>
        <v>343 GWh</v>
      </c>
      <c r="T46" s="63">
        <f>P33/P40</f>
        <v>0.28248908484144991</v>
      </c>
      <c r="U46" s="36"/>
    </row>
    <row r="47" spans="1:47">
      <c r="A47" s="48" t="s">
        <v>51</v>
      </c>
      <c r="B47" s="97">
        <f>B46/(B24+B26)</f>
        <v>0.26365312389410839</v>
      </c>
      <c r="C47" s="97">
        <f>C46/(C40+C24)</f>
        <v>0.08</v>
      </c>
      <c r="D47" s="56"/>
      <c r="E47" s="56"/>
      <c r="F47" s="67"/>
      <c r="G47" s="56"/>
      <c r="H47" s="56"/>
      <c r="I47" s="67"/>
      <c r="J47" s="56"/>
      <c r="K47" s="56"/>
      <c r="L47" s="56"/>
      <c r="M47" s="56"/>
      <c r="N47" s="67"/>
      <c r="O47" s="67"/>
      <c r="P47" s="67"/>
      <c r="Q47" s="34"/>
      <c r="R47" s="41" t="s">
        <v>48</v>
      </c>
      <c r="S47" s="11" t="str">
        <f>ROUND(P35/1000,0) &amp;" GWh"</f>
        <v>328 GWh</v>
      </c>
      <c r="T47" s="63">
        <f>P35/P40</f>
        <v>0.27021777555004484</v>
      </c>
    </row>
    <row r="48" spans="1:47" ht="15.75" thickBot="1">
      <c r="A48" s="13"/>
      <c r="B48" s="14"/>
      <c r="C48" s="16"/>
      <c r="D48" s="15"/>
      <c r="E48" s="15"/>
      <c r="F48" s="24"/>
      <c r="G48" s="15"/>
      <c r="H48" s="15"/>
      <c r="I48" s="24"/>
      <c r="J48" s="15"/>
      <c r="K48" s="15"/>
      <c r="L48" s="15"/>
      <c r="M48" s="16"/>
      <c r="N48" s="17"/>
      <c r="O48" s="17"/>
      <c r="P48" s="17"/>
      <c r="Q48" s="87"/>
      <c r="R48" s="69" t="s">
        <v>50</v>
      </c>
      <c r="S48" s="11" t="str">
        <f>ROUND(P40/1000,0) &amp;" GWh"</f>
        <v>1213 GWh</v>
      </c>
      <c r="T48" s="70">
        <f>SUM(T42:T47)</f>
        <v>1</v>
      </c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3"/>
      <c r="AH48" s="13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</row>
    <row r="49" spans="1:47">
      <c r="A49" s="16"/>
      <c r="B49" s="14"/>
      <c r="C49" s="16"/>
      <c r="D49" s="15"/>
      <c r="E49" s="15"/>
      <c r="F49" s="24"/>
      <c r="G49" s="15"/>
      <c r="H49" s="15"/>
      <c r="I49" s="24"/>
      <c r="J49" s="15"/>
      <c r="K49" s="15"/>
      <c r="L49" s="15"/>
      <c r="M49" s="16"/>
      <c r="N49" s="17"/>
      <c r="O49" s="17"/>
      <c r="P49" s="17"/>
      <c r="Q49" s="16"/>
      <c r="R49" s="13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3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</row>
    <row r="50" spans="1:47">
      <c r="A50" s="16"/>
      <c r="B50" s="14"/>
      <c r="C50" s="18"/>
      <c r="D50" s="15"/>
      <c r="E50" s="15"/>
      <c r="F50" s="24"/>
      <c r="G50" s="15"/>
      <c r="H50" s="15"/>
      <c r="I50" s="24"/>
      <c r="J50" s="15"/>
      <c r="K50" s="15"/>
      <c r="L50" s="15"/>
      <c r="M50" s="16"/>
      <c r="N50" s="17"/>
      <c r="O50" s="17"/>
      <c r="P50" s="17"/>
      <c r="Q50" s="16"/>
      <c r="R50" s="13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3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</row>
    <row r="51" spans="1:47">
      <c r="A51" s="16"/>
      <c r="B51" s="14"/>
      <c r="C51" s="16"/>
      <c r="D51" s="15"/>
      <c r="E51" s="15"/>
      <c r="F51" s="24"/>
      <c r="G51" s="15"/>
      <c r="H51" s="15"/>
      <c r="I51" s="24"/>
      <c r="J51" s="15"/>
      <c r="K51" s="15"/>
      <c r="L51" s="15"/>
      <c r="M51" s="16"/>
      <c r="N51" s="17"/>
      <c r="O51" s="17"/>
      <c r="P51" s="17"/>
      <c r="Q51" s="16"/>
      <c r="R51" s="13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3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</row>
    <row r="52" spans="1:47">
      <c r="A52" s="16"/>
      <c r="B52" s="14"/>
      <c r="C52" s="16"/>
      <c r="D52" s="15"/>
      <c r="E52" s="15"/>
      <c r="F52" s="24"/>
      <c r="G52" s="15"/>
      <c r="H52" s="15"/>
      <c r="I52" s="24"/>
      <c r="J52" s="15"/>
      <c r="K52" s="15"/>
      <c r="L52" s="15"/>
      <c r="M52" s="16"/>
      <c r="N52" s="17"/>
      <c r="O52" s="17"/>
      <c r="P52" s="17"/>
      <c r="Q52" s="16"/>
      <c r="R52" s="13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3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</row>
    <row r="53" spans="1:47">
      <c r="A53" s="16"/>
      <c r="B53" s="14"/>
      <c r="C53" s="16"/>
      <c r="D53" s="15"/>
      <c r="E53" s="15"/>
      <c r="F53" s="24"/>
      <c r="G53" s="15"/>
      <c r="H53" s="15"/>
      <c r="I53" s="24"/>
      <c r="J53" s="15"/>
      <c r="K53" s="15"/>
      <c r="L53" s="15"/>
      <c r="M53" s="16"/>
      <c r="N53" s="17"/>
      <c r="O53" s="17"/>
      <c r="P53" s="17"/>
      <c r="Q53" s="16"/>
      <c r="R53" s="13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3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</row>
    <row r="54" spans="1:47">
      <c r="A54" s="16"/>
      <c r="B54" s="14"/>
      <c r="C54" s="16"/>
      <c r="D54" s="15"/>
      <c r="E54" s="15"/>
      <c r="F54" s="24"/>
      <c r="G54" s="15"/>
      <c r="H54" s="15"/>
      <c r="I54" s="24"/>
      <c r="J54" s="15"/>
      <c r="K54" s="15"/>
      <c r="L54" s="15"/>
      <c r="M54" s="16"/>
      <c r="N54" s="17"/>
      <c r="O54" s="17"/>
      <c r="P54" s="17"/>
      <c r="Q54" s="16"/>
      <c r="R54" s="13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3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</row>
    <row r="55" spans="1:47" ht="15.75">
      <c r="A55" s="16"/>
      <c r="B55" s="14"/>
      <c r="C55" s="16"/>
      <c r="D55" s="15"/>
      <c r="E55" s="15"/>
      <c r="F55" s="24"/>
      <c r="G55" s="15"/>
      <c r="H55" s="15"/>
      <c r="I55" s="24"/>
      <c r="J55" s="15"/>
      <c r="K55" s="15"/>
      <c r="L55" s="15"/>
      <c r="M55" s="16"/>
      <c r="N55" s="17"/>
      <c r="O55" s="17"/>
      <c r="P55" s="17"/>
      <c r="Q55" s="16"/>
      <c r="R55" s="10"/>
      <c r="S55" s="45"/>
      <c r="T55" s="50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3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</row>
    <row r="56" spans="1:47" ht="15.75">
      <c r="A56" s="16"/>
      <c r="B56" s="14"/>
      <c r="C56" s="16"/>
      <c r="D56" s="15"/>
      <c r="E56" s="15"/>
      <c r="F56" s="24"/>
      <c r="G56" s="15"/>
      <c r="H56" s="15"/>
      <c r="I56" s="24"/>
      <c r="J56" s="15"/>
      <c r="K56" s="15"/>
      <c r="L56" s="15"/>
      <c r="M56" s="16"/>
      <c r="N56" s="17"/>
      <c r="O56" s="17"/>
      <c r="P56" s="17"/>
      <c r="Q56" s="16"/>
      <c r="R56" s="10"/>
      <c r="S56" s="45"/>
      <c r="T56" s="50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3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</row>
    <row r="57" spans="1:47" ht="15.75">
      <c r="A57" s="16"/>
      <c r="B57" s="14"/>
      <c r="C57" s="16"/>
      <c r="D57" s="15"/>
      <c r="E57" s="15"/>
      <c r="F57" s="24"/>
      <c r="G57" s="15"/>
      <c r="H57" s="15"/>
      <c r="I57" s="24"/>
      <c r="J57" s="15"/>
      <c r="K57" s="15"/>
      <c r="L57" s="15"/>
      <c r="M57" s="16"/>
      <c r="N57" s="17"/>
      <c r="O57" s="17"/>
      <c r="P57" s="17"/>
      <c r="Q57" s="16"/>
      <c r="R57" s="10"/>
      <c r="S57" s="45"/>
      <c r="T57" s="50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3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</row>
    <row r="58" spans="1:47" ht="15.75">
      <c r="A58" s="10"/>
      <c r="B58" s="72"/>
      <c r="C58" s="19"/>
      <c r="D58" s="73"/>
      <c r="E58" s="73"/>
      <c r="F58" s="74"/>
      <c r="G58" s="73"/>
      <c r="H58" s="73"/>
      <c r="I58" s="74"/>
      <c r="J58" s="73"/>
      <c r="K58" s="73"/>
      <c r="L58" s="73"/>
      <c r="M58" s="45"/>
      <c r="N58" s="84"/>
      <c r="O58" s="84"/>
      <c r="P58" s="75"/>
      <c r="Q58" s="10"/>
      <c r="R58" s="10"/>
      <c r="S58" s="45"/>
      <c r="T58" s="50"/>
    </row>
    <row r="59" spans="1:47" ht="15.75">
      <c r="A59" s="10"/>
      <c r="B59" s="72"/>
      <c r="C59" s="19"/>
      <c r="D59" s="73"/>
      <c r="E59" s="73"/>
      <c r="F59" s="74"/>
      <c r="G59" s="73"/>
      <c r="H59" s="73"/>
      <c r="I59" s="74"/>
      <c r="J59" s="73"/>
      <c r="K59" s="73"/>
      <c r="L59" s="73"/>
      <c r="M59" s="45"/>
      <c r="N59" s="84"/>
      <c r="O59" s="84"/>
      <c r="P59" s="75"/>
      <c r="Q59" s="10"/>
      <c r="R59" s="10"/>
      <c r="S59" s="20"/>
      <c r="T59" s="21"/>
    </row>
    <row r="60" spans="1:47" ht="15.75">
      <c r="A60" s="10"/>
      <c r="B60" s="72"/>
      <c r="C60" s="19"/>
      <c r="D60" s="73"/>
      <c r="E60" s="73"/>
      <c r="F60" s="74"/>
      <c r="G60" s="73"/>
      <c r="H60" s="73"/>
      <c r="I60" s="74"/>
      <c r="J60" s="73"/>
      <c r="K60" s="73"/>
      <c r="L60" s="73"/>
      <c r="M60" s="45"/>
      <c r="N60" s="84"/>
      <c r="O60" s="84"/>
      <c r="P60" s="75"/>
      <c r="Q60" s="10"/>
      <c r="R60" s="10"/>
      <c r="S60" s="10"/>
      <c r="T60" s="45"/>
    </row>
    <row r="61" spans="1:47" ht="15.75">
      <c r="A61" s="9"/>
      <c r="B61" s="72"/>
      <c r="C61" s="19"/>
      <c r="D61" s="73"/>
      <c r="E61" s="73"/>
      <c r="F61" s="74"/>
      <c r="G61" s="73"/>
      <c r="H61" s="73"/>
      <c r="I61" s="74"/>
      <c r="J61" s="73"/>
      <c r="K61" s="73"/>
      <c r="L61" s="73"/>
      <c r="M61" s="45"/>
      <c r="N61" s="84"/>
      <c r="O61" s="84"/>
      <c r="P61" s="75"/>
      <c r="Q61" s="10"/>
      <c r="R61" s="10"/>
      <c r="S61" s="77"/>
      <c r="T61" s="78"/>
    </row>
    <row r="62" spans="1:47" ht="15.75">
      <c r="A62" s="10"/>
      <c r="B62" s="72"/>
      <c r="C62" s="19"/>
      <c r="D62" s="72"/>
      <c r="E62" s="72"/>
      <c r="F62" s="76"/>
      <c r="G62" s="72"/>
      <c r="H62" s="72"/>
      <c r="I62" s="76"/>
      <c r="J62" s="72"/>
      <c r="K62" s="72"/>
      <c r="L62" s="72"/>
      <c r="M62" s="45"/>
      <c r="N62" s="84"/>
      <c r="O62" s="84"/>
      <c r="P62" s="75"/>
      <c r="Q62" s="10"/>
      <c r="R62" s="10"/>
      <c r="S62" s="45"/>
      <c r="T62" s="50"/>
    </row>
    <row r="63" spans="1:47" ht="15.75">
      <c r="A63" s="10"/>
      <c r="B63" s="72"/>
      <c r="C63" s="10"/>
      <c r="D63" s="72"/>
      <c r="E63" s="72"/>
      <c r="F63" s="76"/>
      <c r="G63" s="72"/>
      <c r="H63" s="72"/>
      <c r="I63" s="76"/>
      <c r="J63" s="72"/>
      <c r="K63" s="72"/>
      <c r="L63" s="72"/>
      <c r="M63" s="10"/>
      <c r="N63" s="75"/>
      <c r="O63" s="75"/>
      <c r="P63" s="75"/>
      <c r="Q63" s="10"/>
      <c r="R63" s="10"/>
      <c r="S63" s="45"/>
      <c r="T63" s="50"/>
    </row>
    <row r="64" spans="1:47" ht="15.75">
      <c r="A64" s="10"/>
      <c r="B64" s="72"/>
      <c r="C64" s="10"/>
      <c r="D64" s="72"/>
      <c r="E64" s="72"/>
      <c r="F64" s="76"/>
      <c r="G64" s="72"/>
      <c r="H64" s="72"/>
      <c r="I64" s="76"/>
      <c r="J64" s="72"/>
      <c r="K64" s="72"/>
      <c r="L64" s="72"/>
      <c r="M64" s="10"/>
      <c r="N64" s="75"/>
      <c r="O64" s="75"/>
      <c r="P64" s="75"/>
      <c r="Q64" s="10"/>
      <c r="R64" s="10"/>
      <c r="S64" s="45"/>
      <c r="T64" s="50"/>
    </row>
    <row r="65" spans="1:20" ht="15.75">
      <c r="A65" s="10"/>
      <c r="B65" s="56"/>
      <c r="C65" s="10"/>
      <c r="D65" s="56"/>
      <c r="E65" s="56"/>
      <c r="F65" s="67"/>
      <c r="G65" s="56"/>
      <c r="H65" s="56"/>
      <c r="I65" s="67"/>
      <c r="J65" s="56"/>
      <c r="K65" s="72"/>
      <c r="L65" s="72"/>
      <c r="M65" s="10"/>
      <c r="N65" s="75"/>
      <c r="O65" s="75"/>
      <c r="P65" s="75"/>
      <c r="Q65" s="10"/>
      <c r="R65" s="10"/>
      <c r="S65" s="45"/>
      <c r="T65" s="50"/>
    </row>
    <row r="66" spans="1:20" ht="15.75">
      <c r="A66" s="10"/>
      <c r="B66" s="56"/>
      <c r="C66" s="10"/>
      <c r="D66" s="56"/>
      <c r="E66" s="56"/>
      <c r="F66" s="67"/>
      <c r="G66" s="56"/>
      <c r="H66" s="56"/>
      <c r="I66" s="67"/>
      <c r="J66" s="56"/>
      <c r="K66" s="72"/>
      <c r="L66" s="72"/>
      <c r="M66" s="10"/>
      <c r="N66" s="75"/>
      <c r="O66" s="75"/>
      <c r="P66" s="75"/>
      <c r="Q66" s="10"/>
      <c r="R66" s="10"/>
      <c r="S66" s="45"/>
      <c r="T66" s="50"/>
    </row>
    <row r="67" spans="1:20" ht="15.75">
      <c r="A67" s="10"/>
      <c r="B67" s="56"/>
      <c r="C67" s="10"/>
      <c r="D67" s="56"/>
      <c r="E67" s="56"/>
      <c r="F67" s="67"/>
      <c r="G67" s="56"/>
      <c r="H67" s="56"/>
      <c r="I67" s="67"/>
      <c r="J67" s="56"/>
      <c r="K67" s="72"/>
      <c r="L67" s="72"/>
      <c r="M67" s="10"/>
      <c r="N67" s="75"/>
      <c r="O67" s="75"/>
      <c r="P67" s="75"/>
      <c r="Q67" s="10"/>
      <c r="R67" s="10"/>
      <c r="S67" s="45"/>
      <c r="T67" s="50"/>
    </row>
    <row r="68" spans="1:20" ht="15.75">
      <c r="A68" s="10"/>
      <c r="B68" s="56"/>
      <c r="C68" s="10"/>
      <c r="D68" s="56"/>
      <c r="E68" s="56"/>
      <c r="F68" s="67"/>
      <c r="G68" s="56"/>
      <c r="H68" s="56"/>
      <c r="I68" s="67"/>
      <c r="J68" s="56"/>
      <c r="K68" s="72"/>
      <c r="L68" s="72"/>
      <c r="M68" s="10"/>
      <c r="N68" s="75"/>
      <c r="O68" s="75"/>
      <c r="P68" s="75"/>
      <c r="Q68" s="10"/>
      <c r="R68" s="51"/>
      <c r="S68" s="20"/>
      <c r="T68" s="23"/>
    </row>
    <row r="69" spans="1:20">
      <c r="A69" s="10"/>
      <c r="B69" s="56"/>
      <c r="C69" s="10"/>
      <c r="D69" s="56"/>
      <c r="E69" s="56"/>
      <c r="F69" s="67"/>
      <c r="G69" s="56"/>
      <c r="H69" s="56"/>
      <c r="I69" s="67"/>
      <c r="J69" s="56"/>
      <c r="K69" s="72"/>
      <c r="L69" s="72"/>
      <c r="M69" s="10"/>
      <c r="N69" s="75"/>
      <c r="O69" s="75"/>
      <c r="P69" s="75"/>
      <c r="Q69" s="10"/>
    </row>
    <row r="70" spans="1:20">
      <c r="A70" s="10"/>
      <c r="B70" s="56"/>
      <c r="C70" s="10"/>
      <c r="D70" s="56"/>
      <c r="E70" s="56"/>
      <c r="F70" s="67"/>
      <c r="G70" s="56"/>
      <c r="H70" s="56"/>
      <c r="I70" s="67"/>
      <c r="J70" s="56"/>
      <c r="K70" s="72"/>
      <c r="L70" s="72"/>
      <c r="M70" s="10"/>
      <c r="N70" s="75"/>
      <c r="O70" s="75"/>
      <c r="P70" s="75"/>
      <c r="Q70" s="10"/>
    </row>
    <row r="71" spans="1:20" ht="15.75">
      <c r="A71" s="10"/>
      <c r="B71" s="22"/>
      <c r="C71" s="10"/>
      <c r="D71" s="22"/>
      <c r="E71" s="22"/>
      <c r="F71" s="25"/>
      <c r="G71" s="22"/>
      <c r="H71" s="22"/>
      <c r="I71" s="25"/>
      <c r="J71" s="22"/>
      <c r="K71" s="72"/>
      <c r="L71" s="72"/>
      <c r="M71" s="10"/>
      <c r="N71" s="75"/>
      <c r="O71" s="75"/>
      <c r="P71" s="75"/>
      <c r="Q71" s="10"/>
    </row>
  </sheetData>
  <pageMargins left="0.7" right="0.7" top="0.75" bottom="0.75" header="0.3" footer="0.3"/>
  <pageSetup paperSize="9" orientation="portrait" r:id="rId1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U71"/>
  <sheetViews>
    <sheetView topLeftCell="I22" zoomScale="70" zoomScaleNormal="70" workbookViewId="0">
      <selection activeCell="T49" sqref="T49"/>
    </sheetView>
  </sheetViews>
  <sheetFormatPr defaultColWidth="8.625" defaultRowHeight="15"/>
  <cols>
    <col min="1" max="1" width="49.5" style="12" customWidth="1"/>
    <col min="2" max="2" width="17.625" style="52" customWidth="1"/>
    <col min="3" max="3" width="17.625" style="12" customWidth="1"/>
    <col min="4" max="12" width="17.625" style="52" customWidth="1"/>
    <col min="13" max="20" width="17.625" style="12" customWidth="1"/>
    <col min="21" max="16384" width="8.625" style="12"/>
  </cols>
  <sheetData>
    <row r="1" spans="1:34" ht="18.75">
      <c r="A1" s="3" t="s">
        <v>0</v>
      </c>
      <c r="Q1" s="4"/>
      <c r="R1" s="4"/>
      <c r="S1" s="4"/>
      <c r="T1" s="4"/>
    </row>
    <row r="2" spans="1:34" ht="15.75">
      <c r="A2" s="79" t="s">
        <v>88</v>
      </c>
      <c r="Q2" s="5"/>
      <c r="AG2" s="53"/>
      <c r="AH2" s="5"/>
    </row>
    <row r="3" spans="1:34" ht="30">
      <c r="A3" s="6">
        <v>2017</v>
      </c>
      <c r="C3" s="54" t="s">
        <v>1</v>
      </c>
      <c r="D3" s="54" t="s">
        <v>32</v>
      </c>
      <c r="E3" s="54" t="s">
        <v>2</v>
      </c>
      <c r="F3" s="55" t="s">
        <v>3</v>
      </c>
      <c r="G3" s="54" t="s">
        <v>17</v>
      </c>
      <c r="H3" s="54" t="s">
        <v>52</v>
      </c>
      <c r="I3" s="55" t="s">
        <v>5</v>
      </c>
      <c r="J3" s="54" t="s">
        <v>4</v>
      </c>
      <c r="K3" s="54" t="s">
        <v>6</v>
      </c>
      <c r="L3" s="54" t="s">
        <v>7</v>
      </c>
      <c r="M3" s="54" t="s">
        <v>68</v>
      </c>
      <c r="N3" s="54" t="s">
        <v>68</v>
      </c>
      <c r="O3" s="55" t="s">
        <v>68</v>
      </c>
      <c r="P3" s="57" t="s">
        <v>9</v>
      </c>
      <c r="Q3" s="53"/>
      <c r="AG3" s="53"/>
      <c r="AH3" s="53"/>
    </row>
    <row r="4" spans="1:34" s="29" customFormat="1" ht="11.25">
      <c r="A4" s="81" t="s">
        <v>60</v>
      </c>
      <c r="C4" s="80" t="s">
        <v>58</v>
      </c>
      <c r="D4" s="80" t="s">
        <v>59</v>
      </c>
      <c r="E4" s="27"/>
      <c r="F4" s="80" t="s">
        <v>61</v>
      </c>
      <c r="G4" s="27"/>
      <c r="H4" s="27"/>
      <c r="I4" s="80" t="s">
        <v>62</v>
      </c>
      <c r="J4" s="27"/>
      <c r="K4" s="27"/>
      <c r="L4" s="27"/>
      <c r="M4" s="27"/>
      <c r="N4" s="28"/>
      <c r="O4" s="28"/>
      <c r="P4" s="82" t="s">
        <v>66</v>
      </c>
      <c r="Q4" s="30"/>
      <c r="AG4" s="30"/>
      <c r="AH4" s="30"/>
    </row>
    <row r="5" spans="1:34" ht="15.75">
      <c r="A5" s="5" t="s">
        <v>53</v>
      </c>
      <c r="B5" s="60"/>
      <c r="C5" s="106">
        <f>[3]Solceller!$C$12</f>
        <v>228</v>
      </c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3">
        <f>SUM(D5:O5)</f>
        <v>0</v>
      </c>
      <c r="Q5" s="53"/>
      <c r="AG5" s="53"/>
      <c r="AH5" s="53"/>
    </row>
    <row r="6" spans="1:34" ht="15.75">
      <c r="A6" s="5" t="s">
        <v>73</v>
      </c>
      <c r="B6" s="60"/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>
        <f t="shared" ref="P6:P11" si="0">SUM(D6:O6)</f>
        <v>0</v>
      </c>
      <c r="Q6" s="53"/>
      <c r="AG6" s="53"/>
      <c r="AH6" s="53"/>
    </row>
    <row r="7" spans="1:34" ht="15.75">
      <c r="A7" s="5" t="s">
        <v>10</v>
      </c>
      <c r="B7" s="60"/>
      <c r="C7" s="93">
        <f>[3]Elproduktion!$N$362</f>
        <v>663</v>
      </c>
      <c r="D7" s="93">
        <f>[3]Elproduktion!$N$363</f>
        <v>0</v>
      </c>
      <c r="E7" s="93">
        <f>[3]Elproduktion!$Q$364</f>
        <v>0</v>
      </c>
      <c r="F7" s="93">
        <f>[3]Elproduktion!$N$365</f>
        <v>0</v>
      </c>
      <c r="G7" s="93">
        <f>[3]Elproduktion!$R$366</f>
        <v>0</v>
      </c>
      <c r="H7" s="149">
        <f>[3]Elproduktion!$S$367</f>
        <v>0</v>
      </c>
      <c r="I7" s="93">
        <f>[3]Elproduktion!$N$368</f>
        <v>0</v>
      </c>
      <c r="J7" s="93">
        <f>[3]Elproduktion!$T$366</f>
        <v>0</v>
      </c>
      <c r="K7" s="93">
        <f>[3]Elproduktion!U364</f>
        <v>0</v>
      </c>
      <c r="L7" s="93">
        <f>[3]Elproduktion!V364</f>
        <v>0</v>
      </c>
      <c r="M7" s="93"/>
      <c r="N7" s="93"/>
      <c r="O7" s="93"/>
      <c r="P7" s="149">
        <f t="shared" si="0"/>
        <v>0</v>
      </c>
      <c r="Q7" s="53"/>
      <c r="AG7" s="53"/>
      <c r="AH7" s="53"/>
    </row>
    <row r="8" spans="1:34" ht="15.75">
      <c r="A8" s="5" t="s">
        <v>11</v>
      </c>
      <c r="B8" s="60"/>
      <c r="C8" s="93">
        <f>[3]Elproduktion!$N$370</f>
        <v>0</v>
      </c>
      <c r="D8" s="93">
        <f>[3]Elproduktion!$N$371</f>
        <v>0</v>
      </c>
      <c r="E8" s="93">
        <f>[3]Elproduktion!$Q$372</f>
        <v>0</v>
      </c>
      <c r="F8" s="93">
        <f>[3]Elproduktion!$N$373</f>
        <v>0</v>
      </c>
      <c r="G8" s="93">
        <f>[3]Elproduktion!$R$374</f>
        <v>0</v>
      </c>
      <c r="H8" s="93">
        <f>[3]Elproduktion!$S$375</f>
        <v>0</v>
      </c>
      <c r="I8" s="93">
        <f>[3]Elproduktion!$N$376</f>
        <v>0</v>
      </c>
      <c r="J8" s="93">
        <f>[3]Elproduktion!$T$374</f>
        <v>0</v>
      </c>
      <c r="K8" s="93">
        <f>[3]Elproduktion!U372</f>
        <v>0</v>
      </c>
      <c r="L8" s="93">
        <f>[3]Elproduktion!V372</f>
        <v>0</v>
      </c>
      <c r="M8" s="93"/>
      <c r="N8" s="93"/>
      <c r="O8" s="93"/>
      <c r="P8" s="93">
        <f t="shared" si="0"/>
        <v>0</v>
      </c>
      <c r="Q8" s="53"/>
      <c r="AG8" s="53"/>
      <c r="AH8" s="53"/>
    </row>
    <row r="9" spans="1:34" ht="15.75">
      <c r="A9" s="5" t="s">
        <v>12</v>
      </c>
      <c r="B9" s="60"/>
      <c r="C9" s="93">
        <f>[3]Elproduktion!$N$378</f>
        <v>0</v>
      </c>
      <c r="D9" s="93">
        <f>[3]Elproduktion!$N$379</f>
        <v>0</v>
      </c>
      <c r="E9" s="93">
        <f>[3]Elproduktion!$Q$380</f>
        <v>0</v>
      </c>
      <c r="F9" s="93">
        <f>[3]Elproduktion!$N$381</f>
        <v>0</v>
      </c>
      <c r="G9" s="93">
        <f>[3]Elproduktion!$R$382</f>
        <v>0</v>
      </c>
      <c r="H9" s="93">
        <f>[3]Elproduktion!$S$383</f>
        <v>0</v>
      </c>
      <c r="I9" s="93">
        <f>[3]Elproduktion!$N$384</f>
        <v>0</v>
      </c>
      <c r="J9" s="93">
        <f>[3]Elproduktion!$T$382</f>
        <v>0</v>
      </c>
      <c r="K9" s="93">
        <f>[3]Elproduktion!U380</f>
        <v>0</v>
      </c>
      <c r="L9" s="93">
        <f>[3]Elproduktion!V380</f>
        <v>0</v>
      </c>
      <c r="M9" s="93"/>
      <c r="N9" s="93"/>
      <c r="O9" s="93"/>
      <c r="P9" s="93">
        <f t="shared" si="0"/>
        <v>0</v>
      </c>
      <c r="Q9" s="53"/>
      <c r="AG9" s="53"/>
      <c r="AH9" s="53"/>
    </row>
    <row r="10" spans="1:34" ht="15.75">
      <c r="A10" s="5" t="s">
        <v>13</v>
      </c>
      <c r="B10" s="60"/>
      <c r="C10" s="93">
        <f>[3]Elproduktion!$N$386</f>
        <v>0</v>
      </c>
      <c r="D10" s="93">
        <f>[3]Elproduktion!$N$387</f>
        <v>0</v>
      </c>
      <c r="E10" s="93">
        <f>[3]Elproduktion!$Q$388</f>
        <v>0</v>
      </c>
      <c r="F10" s="93">
        <f>[3]Elproduktion!$N$389</f>
        <v>0</v>
      </c>
      <c r="G10" s="93">
        <f>[3]Elproduktion!$R$390</f>
        <v>0</v>
      </c>
      <c r="H10" s="93">
        <f>[3]Elproduktion!$S$391</f>
        <v>0</v>
      </c>
      <c r="I10" s="93">
        <f>[3]Elproduktion!$N$392</f>
        <v>0</v>
      </c>
      <c r="J10" s="93">
        <f>[3]Elproduktion!$T$390</f>
        <v>0</v>
      </c>
      <c r="K10" s="93">
        <f>[3]Elproduktion!U388</f>
        <v>0</v>
      </c>
      <c r="L10" s="93">
        <f>[3]Elproduktion!V388</f>
        <v>0</v>
      </c>
      <c r="M10" s="93"/>
      <c r="N10" s="93"/>
      <c r="O10" s="93"/>
      <c r="P10" s="93">
        <f t="shared" si="0"/>
        <v>0</v>
      </c>
      <c r="Q10" s="53"/>
      <c r="R10" s="5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3"/>
      <c r="AH10" s="53"/>
    </row>
    <row r="11" spans="1:34" ht="15.75">
      <c r="A11" s="5" t="s">
        <v>14</v>
      </c>
      <c r="B11" s="60"/>
      <c r="C11" s="106">
        <f>SUM(C5:C10)</f>
        <v>891</v>
      </c>
      <c r="D11" s="93">
        <f t="shared" ref="D11:O11" si="1">SUM(D5:D10)</f>
        <v>0</v>
      </c>
      <c r="E11" s="93">
        <f t="shared" si="1"/>
        <v>0</v>
      </c>
      <c r="F11" s="93">
        <f t="shared" si="1"/>
        <v>0</v>
      </c>
      <c r="G11" s="93">
        <f t="shared" si="1"/>
        <v>0</v>
      </c>
      <c r="H11" s="93">
        <f t="shared" si="1"/>
        <v>0</v>
      </c>
      <c r="I11" s="93">
        <f t="shared" si="1"/>
        <v>0</v>
      </c>
      <c r="J11" s="93">
        <f t="shared" si="1"/>
        <v>0</v>
      </c>
      <c r="K11" s="93">
        <f t="shared" si="1"/>
        <v>0</v>
      </c>
      <c r="L11" s="93">
        <f t="shared" si="1"/>
        <v>0</v>
      </c>
      <c r="M11" s="93">
        <f t="shared" si="1"/>
        <v>0</v>
      </c>
      <c r="N11" s="93">
        <f t="shared" si="1"/>
        <v>0</v>
      </c>
      <c r="O11" s="93">
        <f t="shared" si="1"/>
        <v>0</v>
      </c>
      <c r="P11" s="93">
        <f t="shared" si="0"/>
        <v>0</v>
      </c>
      <c r="Q11" s="53"/>
      <c r="R11" s="5"/>
      <c r="S11" s="59"/>
      <c r="T11" s="59"/>
      <c r="U11" s="59"/>
      <c r="V11" s="59"/>
      <c r="W11" s="59"/>
      <c r="X11" s="59"/>
      <c r="Y11" s="59"/>
      <c r="Z11" s="59"/>
      <c r="AA11" s="59"/>
      <c r="AB11" s="59"/>
      <c r="AC11" s="59"/>
      <c r="AD11" s="59"/>
      <c r="AE11" s="59"/>
      <c r="AF11" s="59"/>
      <c r="AG11" s="53"/>
      <c r="AH11" s="53"/>
    </row>
    <row r="12" spans="1:34" ht="15.75">
      <c r="B12" s="60"/>
      <c r="C12" s="60"/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4"/>
      <c r="R12" s="4"/>
      <c r="S12" s="4"/>
      <c r="T12" s="4"/>
    </row>
    <row r="13" spans="1:34" ht="15.75">
      <c r="B13" s="60"/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4"/>
      <c r="R13" s="4"/>
      <c r="S13" s="4"/>
      <c r="T13" s="4"/>
    </row>
    <row r="14" spans="1:34" ht="18.75">
      <c r="A14" s="3" t="s">
        <v>15</v>
      </c>
      <c r="B14" s="7"/>
      <c r="C14" s="60"/>
      <c r="D14" s="7"/>
      <c r="E14" s="7"/>
      <c r="F14" s="7"/>
      <c r="G14" s="7"/>
      <c r="H14" s="7"/>
      <c r="I14" s="7"/>
      <c r="J14" s="60"/>
      <c r="K14" s="60"/>
      <c r="L14" s="60"/>
      <c r="M14" s="60"/>
      <c r="N14" s="60"/>
      <c r="O14" s="60"/>
      <c r="P14" s="7"/>
      <c r="Q14" s="4"/>
      <c r="R14" s="4"/>
      <c r="S14" s="4"/>
      <c r="T14" s="4"/>
    </row>
    <row r="15" spans="1:34" ht="15.75">
      <c r="A15" s="79" t="str">
        <f>A2</f>
        <v>1262 Lomma</v>
      </c>
      <c r="B15" s="60"/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4"/>
      <c r="R15" s="4"/>
      <c r="S15" s="4"/>
      <c r="T15" s="4"/>
    </row>
    <row r="16" spans="1:34" ht="30">
      <c r="A16" s="6">
        <v>2017</v>
      </c>
      <c r="B16" s="54" t="s">
        <v>16</v>
      </c>
      <c r="C16" s="67" t="s">
        <v>8</v>
      </c>
      <c r="D16" s="54" t="s">
        <v>32</v>
      </c>
      <c r="E16" s="54" t="s">
        <v>2</v>
      </c>
      <c r="F16" s="55" t="s">
        <v>3</v>
      </c>
      <c r="G16" s="54" t="s">
        <v>17</v>
      </c>
      <c r="H16" s="54" t="s">
        <v>52</v>
      </c>
      <c r="I16" s="55" t="s">
        <v>5</v>
      </c>
      <c r="J16" s="54" t="s">
        <v>4</v>
      </c>
      <c r="K16" s="54" t="s">
        <v>6</v>
      </c>
      <c r="L16" s="54" t="s">
        <v>7</v>
      </c>
      <c r="M16" s="54" t="s">
        <v>71</v>
      </c>
      <c r="N16" s="54" t="s">
        <v>68</v>
      </c>
      <c r="O16" s="55" t="s">
        <v>68</v>
      </c>
      <c r="P16" s="57" t="s">
        <v>9</v>
      </c>
      <c r="Q16" s="53"/>
      <c r="AG16" s="53"/>
      <c r="AH16" s="53"/>
    </row>
    <row r="17" spans="1:34" s="29" customFormat="1" ht="11.25">
      <c r="A17" s="81" t="s">
        <v>60</v>
      </c>
      <c r="B17" s="80" t="s">
        <v>63</v>
      </c>
      <c r="C17" s="49"/>
      <c r="D17" s="80" t="s">
        <v>59</v>
      </c>
      <c r="E17" s="27"/>
      <c r="F17" s="80" t="s">
        <v>61</v>
      </c>
      <c r="G17" s="27"/>
      <c r="H17" s="27"/>
      <c r="I17" s="80" t="s">
        <v>62</v>
      </c>
      <c r="J17" s="27"/>
      <c r="K17" s="27"/>
      <c r="L17" s="27"/>
      <c r="M17" s="27"/>
      <c r="N17" s="28"/>
      <c r="O17" s="28"/>
      <c r="P17" s="82" t="s">
        <v>66</v>
      </c>
      <c r="Q17" s="30"/>
      <c r="AG17" s="30"/>
      <c r="AH17" s="30"/>
    </row>
    <row r="18" spans="1:34" ht="15.75">
      <c r="A18" s="5" t="s">
        <v>18</v>
      </c>
      <c r="B18" s="110">
        <f>[3]Fjärrvärmeproduktion!$N$506</f>
        <v>73891</v>
      </c>
      <c r="C18" s="112"/>
      <c r="D18" s="112">
        <f>[3]Fjärrvärmeproduktion!$N$507</f>
        <v>0</v>
      </c>
      <c r="E18" s="112">
        <f>[3]Fjärrvärmeproduktion!$Q$508</f>
        <v>0</v>
      </c>
      <c r="F18" s="112">
        <f>[3]Fjärrvärmeproduktion!$N$509</f>
        <v>0</v>
      </c>
      <c r="G18" s="112">
        <f>[3]Fjärrvärmeproduktion!$R$510</f>
        <v>0</v>
      </c>
      <c r="H18" s="112">
        <f>[3]Fjärrvärmeproduktion!$S$511</f>
        <v>82829</v>
      </c>
      <c r="I18" s="112">
        <f>[3]Fjärrvärmeproduktion!$N$512</f>
        <v>0</v>
      </c>
      <c r="J18" s="112">
        <f>[3]Fjärrvärmeproduktion!$T$510</f>
        <v>0</v>
      </c>
      <c r="K18" s="112">
        <f>[3]Fjärrvärmeproduktion!U508</f>
        <v>0</v>
      </c>
      <c r="L18" s="112">
        <f>[3]Fjärrvärmeproduktion!V508</f>
        <v>0</v>
      </c>
      <c r="M18" s="112">
        <f>[3]Fjärrvärmeproduktion!$W$511</f>
        <v>0</v>
      </c>
      <c r="N18" s="112"/>
      <c r="O18" s="112"/>
      <c r="P18" s="112">
        <f>SUM(C18:O18)</f>
        <v>82829</v>
      </c>
      <c r="Q18" s="4"/>
      <c r="R18" s="4"/>
      <c r="S18" s="4"/>
      <c r="T18" s="4"/>
    </row>
    <row r="19" spans="1:34" ht="15.75">
      <c r="A19" s="5" t="s">
        <v>19</v>
      </c>
      <c r="B19" s="110">
        <f>[3]Fjärrvärmeproduktion!$N$514</f>
        <v>13874</v>
      </c>
      <c r="C19" s="112"/>
      <c r="D19" s="112">
        <f>[3]Fjärrvärmeproduktion!$N$515</f>
        <v>0</v>
      </c>
      <c r="E19" s="112">
        <f>[3]Fjärrvärmeproduktion!$Q$516</f>
        <v>0</v>
      </c>
      <c r="F19" s="112">
        <f>[3]Fjärrvärmeproduktion!$N$517</f>
        <v>13945</v>
      </c>
      <c r="G19" s="112">
        <f>[3]Fjärrvärmeproduktion!$R$518</f>
        <v>0</v>
      </c>
      <c r="H19" s="112">
        <f>[3]Fjärrvärmeproduktion!$S$519</f>
        <v>0</v>
      </c>
      <c r="I19" s="112">
        <f>[3]Fjärrvärmeproduktion!$N$520</f>
        <v>0</v>
      </c>
      <c r="J19" s="112">
        <f>[3]Fjärrvärmeproduktion!$T$518</f>
        <v>0</v>
      </c>
      <c r="K19" s="112">
        <f>[3]Fjärrvärmeproduktion!U516</f>
        <v>0</v>
      </c>
      <c r="L19" s="112">
        <f>[3]Fjärrvärmeproduktion!V516</f>
        <v>0</v>
      </c>
      <c r="M19" s="112">
        <f>[3]Fjärrvärmeproduktion!$W$519</f>
        <v>0</v>
      </c>
      <c r="N19" s="112"/>
      <c r="O19" s="112"/>
      <c r="P19" s="112">
        <f t="shared" ref="P19:P24" si="2">SUM(C19:O19)</f>
        <v>13945</v>
      </c>
      <c r="Q19" s="4"/>
      <c r="R19" s="4"/>
      <c r="S19" s="4"/>
      <c r="T19" s="4"/>
    </row>
    <row r="20" spans="1:34" ht="15.75">
      <c r="A20" s="5" t="s">
        <v>20</v>
      </c>
      <c r="B20" s="138">
        <f>[3]Fjärrvärmeproduktion!$N$522</f>
        <v>0</v>
      </c>
      <c r="C20" s="112"/>
      <c r="D20" s="112">
        <f>[3]Fjärrvärmeproduktion!$N$523</f>
        <v>0</v>
      </c>
      <c r="E20" s="112">
        <f>[3]Fjärrvärmeproduktion!$Q$524</f>
        <v>0</v>
      </c>
      <c r="F20" s="112">
        <f>[3]Fjärrvärmeproduktion!$N$525</f>
        <v>0</v>
      </c>
      <c r="G20" s="112">
        <f>[3]Fjärrvärmeproduktion!$R$526</f>
        <v>0</v>
      </c>
      <c r="H20" s="112">
        <f>[3]Fjärrvärmeproduktion!$S$527</f>
        <v>0</v>
      </c>
      <c r="I20" s="112">
        <f>[3]Fjärrvärmeproduktion!$N$528</f>
        <v>0</v>
      </c>
      <c r="J20" s="112">
        <f>[3]Fjärrvärmeproduktion!$T$526</f>
        <v>0</v>
      </c>
      <c r="K20" s="112">
        <f>[3]Fjärrvärmeproduktion!U524</f>
        <v>0</v>
      </c>
      <c r="L20" s="112">
        <f>[3]Fjärrvärmeproduktion!V524</f>
        <v>0</v>
      </c>
      <c r="M20" s="112">
        <f>[3]Fjärrvärmeproduktion!$W$527</f>
        <v>0</v>
      </c>
      <c r="N20" s="112"/>
      <c r="O20" s="112"/>
      <c r="P20" s="112">
        <f t="shared" si="2"/>
        <v>0</v>
      </c>
      <c r="Q20" s="4"/>
      <c r="R20" s="4"/>
      <c r="S20" s="4"/>
      <c r="T20" s="4"/>
    </row>
    <row r="21" spans="1:34" ht="16.5" thickBot="1">
      <c r="A21" s="5" t="s">
        <v>21</v>
      </c>
      <c r="B21" s="138">
        <f>[3]Fjärrvärmeproduktion!$N$530</f>
        <v>0</v>
      </c>
      <c r="C21" s="112"/>
      <c r="D21" s="112">
        <f>[3]Fjärrvärmeproduktion!$N$531</f>
        <v>0</v>
      </c>
      <c r="E21" s="112">
        <f>[3]Fjärrvärmeproduktion!$Q$532</f>
        <v>0</v>
      </c>
      <c r="F21" s="112">
        <f>[3]Fjärrvärmeproduktion!$N$533</f>
        <v>0</v>
      </c>
      <c r="G21" s="112">
        <f>[3]Fjärrvärmeproduktion!$R$534</f>
        <v>0</v>
      </c>
      <c r="H21" s="112">
        <f>[3]Fjärrvärmeproduktion!$S$535</f>
        <v>0</v>
      </c>
      <c r="I21" s="112">
        <f>[3]Fjärrvärmeproduktion!$N$536</f>
        <v>0</v>
      </c>
      <c r="J21" s="112">
        <f>[3]Fjärrvärmeproduktion!$T$534</f>
        <v>0</v>
      </c>
      <c r="K21" s="112">
        <f>[3]Fjärrvärmeproduktion!U532</f>
        <v>0</v>
      </c>
      <c r="L21" s="112">
        <f>[3]Fjärrvärmeproduktion!V532</f>
        <v>0</v>
      </c>
      <c r="M21" s="112">
        <f>[3]Fjärrvärmeproduktion!$W$535</f>
        <v>0</v>
      </c>
      <c r="N21" s="112"/>
      <c r="O21" s="112"/>
      <c r="P21" s="112">
        <f t="shared" si="2"/>
        <v>0</v>
      </c>
      <c r="Q21" s="4"/>
      <c r="R21" s="37"/>
      <c r="S21" s="37"/>
      <c r="T21" s="37"/>
    </row>
    <row r="22" spans="1:34" ht="15.75">
      <c r="A22" s="5" t="s">
        <v>22</v>
      </c>
      <c r="B22" s="138">
        <f>[3]Fjärrvärmeproduktion!$N$538</f>
        <v>0</v>
      </c>
      <c r="C22" s="112"/>
      <c r="D22" s="112">
        <f>[3]Fjärrvärmeproduktion!$N$539</f>
        <v>0</v>
      </c>
      <c r="E22" s="112">
        <f>[3]Fjärrvärmeproduktion!$Q$540</f>
        <v>0</v>
      </c>
      <c r="F22" s="112">
        <f>[3]Fjärrvärmeproduktion!$N$541</f>
        <v>0</v>
      </c>
      <c r="G22" s="112">
        <f>[3]Fjärrvärmeproduktion!$R$542</f>
        <v>0</v>
      </c>
      <c r="H22" s="112">
        <f>[3]Fjärrvärmeproduktion!$S$543</f>
        <v>0</v>
      </c>
      <c r="I22" s="112">
        <f>[3]Fjärrvärmeproduktion!$N$544</f>
        <v>0</v>
      </c>
      <c r="J22" s="112">
        <f>[3]Fjärrvärmeproduktion!$T$542</f>
        <v>0</v>
      </c>
      <c r="K22" s="112">
        <f>[3]Fjärrvärmeproduktion!U540</f>
        <v>0</v>
      </c>
      <c r="L22" s="112">
        <f>[3]Fjärrvärmeproduktion!V540</f>
        <v>0</v>
      </c>
      <c r="M22" s="112">
        <f>[3]Fjärrvärmeproduktion!$W$543</f>
        <v>0</v>
      </c>
      <c r="N22" s="112"/>
      <c r="O22" s="112"/>
      <c r="P22" s="112">
        <f t="shared" si="2"/>
        <v>0</v>
      </c>
      <c r="Q22" s="31"/>
      <c r="R22" s="43" t="s">
        <v>24</v>
      </c>
      <c r="S22" s="88" t="str">
        <f>ROUND(P43/1000,0) &amp;" GWh"</f>
        <v>422 GWh</v>
      </c>
      <c r="T22" s="38"/>
      <c r="U22" s="36"/>
    </row>
    <row r="23" spans="1:34" ht="15.75">
      <c r="A23" s="5" t="s">
        <v>23</v>
      </c>
      <c r="B23" s="138">
        <f>[3]Fjärrvärmeproduktion!$N$546</f>
        <v>0</v>
      </c>
      <c r="C23" s="112"/>
      <c r="D23" s="112">
        <f>[3]Fjärrvärmeproduktion!$N$547</f>
        <v>0</v>
      </c>
      <c r="E23" s="112">
        <f>[3]Fjärrvärmeproduktion!$Q$548</f>
        <v>0</v>
      </c>
      <c r="F23" s="112">
        <f>[3]Fjärrvärmeproduktion!$N$549</f>
        <v>0</v>
      </c>
      <c r="G23" s="112">
        <f>[3]Fjärrvärmeproduktion!$R$550</f>
        <v>0</v>
      </c>
      <c r="H23" s="112">
        <f>[3]Fjärrvärmeproduktion!$S$551</f>
        <v>0</v>
      </c>
      <c r="I23" s="112">
        <f>[3]Fjärrvärmeproduktion!$N$552</f>
        <v>0</v>
      </c>
      <c r="J23" s="112">
        <f>[3]Fjärrvärmeproduktion!$T$550</f>
        <v>0</v>
      </c>
      <c r="K23" s="112">
        <f>[3]Fjärrvärmeproduktion!U548</f>
        <v>0</v>
      </c>
      <c r="L23" s="112">
        <f>[3]Fjärrvärmeproduktion!V548</f>
        <v>0</v>
      </c>
      <c r="M23" s="112">
        <f>[3]Fjärrvärmeproduktion!$W$551</f>
        <v>0</v>
      </c>
      <c r="N23" s="112"/>
      <c r="O23" s="112"/>
      <c r="P23" s="112">
        <f t="shared" si="2"/>
        <v>0</v>
      </c>
      <c r="Q23" s="31"/>
      <c r="R23" s="41"/>
      <c r="S23" s="4"/>
      <c r="T23" s="39"/>
      <c r="U23" s="36"/>
    </row>
    <row r="24" spans="1:34" ht="15.75">
      <c r="A24" s="5" t="s">
        <v>14</v>
      </c>
      <c r="B24" s="112">
        <f>SUM(B18:B23)</f>
        <v>87765</v>
      </c>
      <c r="C24" s="112">
        <f t="shared" ref="C24:O24" si="3">SUM(C18:C23)</f>
        <v>0</v>
      </c>
      <c r="D24" s="112">
        <f t="shared" si="3"/>
        <v>0</v>
      </c>
      <c r="E24" s="112">
        <f t="shared" si="3"/>
        <v>0</v>
      </c>
      <c r="F24" s="112">
        <f t="shared" si="3"/>
        <v>13945</v>
      </c>
      <c r="G24" s="112">
        <f t="shared" si="3"/>
        <v>0</v>
      </c>
      <c r="H24" s="112">
        <f t="shared" si="3"/>
        <v>82829</v>
      </c>
      <c r="I24" s="112">
        <f t="shared" si="3"/>
        <v>0</v>
      </c>
      <c r="J24" s="112">
        <f t="shared" si="3"/>
        <v>0</v>
      </c>
      <c r="K24" s="112">
        <f t="shared" si="3"/>
        <v>0</v>
      </c>
      <c r="L24" s="112">
        <f t="shared" si="3"/>
        <v>0</v>
      </c>
      <c r="M24" s="112">
        <f t="shared" si="3"/>
        <v>0</v>
      </c>
      <c r="N24" s="112">
        <f t="shared" si="3"/>
        <v>0</v>
      </c>
      <c r="O24" s="112">
        <f t="shared" si="3"/>
        <v>0</v>
      </c>
      <c r="P24" s="112">
        <f t="shared" si="2"/>
        <v>96774</v>
      </c>
      <c r="Q24" s="31"/>
      <c r="R24" s="41"/>
      <c r="S24" s="4" t="s">
        <v>25</v>
      </c>
      <c r="T24" s="39" t="s">
        <v>26</v>
      </c>
      <c r="U24" s="36"/>
    </row>
    <row r="25" spans="1:34" ht="15.75">
      <c r="B25" s="109"/>
      <c r="C25" s="109"/>
      <c r="D25" s="109"/>
      <c r="E25" s="109"/>
      <c r="F25" s="109"/>
      <c r="G25" s="109"/>
      <c r="H25" s="109"/>
      <c r="I25" s="109"/>
      <c r="J25" s="109"/>
      <c r="K25" s="109"/>
      <c r="L25" s="109"/>
      <c r="M25" s="109"/>
      <c r="N25" s="109"/>
      <c r="O25" s="109"/>
      <c r="P25" s="109"/>
      <c r="Q25" s="31"/>
      <c r="R25" s="85" t="str">
        <f>C30</f>
        <v>El</v>
      </c>
      <c r="S25" s="61" t="str">
        <f>ROUND(C43/1000,0) &amp;" GWh"</f>
        <v>180 GWh</v>
      </c>
      <c r="T25" s="42">
        <f>C$44</f>
        <v>0.42630653527885587</v>
      </c>
      <c r="U25" s="36"/>
    </row>
    <row r="26" spans="1:34" ht="15.75">
      <c r="A26" s="6"/>
      <c r="B26" s="110"/>
      <c r="C26" s="109"/>
      <c r="D26" s="109"/>
      <c r="E26" s="109"/>
      <c r="F26" s="109"/>
      <c r="G26" s="109"/>
      <c r="H26" s="109"/>
      <c r="I26" s="109"/>
      <c r="J26" s="109"/>
      <c r="K26" s="109"/>
      <c r="L26" s="109"/>
      <c r="M26" s="109"/>
      <c r="N26" s="109"/>
      <c r="O26" s="109"/>
      <c r="P26" s="109"/>
      <c r="Q26" s="31"/>
      <c r="R26" s="86" t="str">
        <f>D30</f>
        <v>Oljeprodukter</v>
      </c>
      <c r="S26" s="61" t="str">
        <f>ROUND(D43/1000,0) &amp;" GWh"</f>
        <v>122 GWh</v>
      </c>
      <c r="T26" s="42">
        <f>D$44</f>
        <v>0.28895145541599282</v>
      </c>
      <c r="U26" s="36"/>
    </row>
    <row r="27" spans="1:34" ht="15.75">
      <c r="B27" s="109"/>
      <c r="C27" s="109"/>
      <c r="D27" s="109"/>
      <c r="E27" s="109"/>
      <c r="F27" s="109"/>
      <c r="G27" s="109"/>
      <c r="H27" s="109"/>
      <c r="I27" s="109"/>
      <c r="J27" s="109"/>
      <c r="K27" s="109"/>
      <c r="L27" s="109"/>
      <c r="M27" s="109"/>
      <c r="N27" s="109"/>
      <c r="O27" s="109"/>
      <c r="P27" s="109"/>
      <c r="Q27" s="31"/>
      <c r="R27" s="86" t="str">
        <f>E30</f>
        <v>Kol och koks</v>
      </c>
      <c r="S27" s="61" t="str">
        <f>ROUND(E43/1000,0) &amp;" GWh"</f>
        <v>0 GWh</v>
      </c>
      <c r="T27" s="42">
        <f>E$44</f>
        <v>0</v>
      </c>
      <c r="U27" s="36"/>
    </row>
    <row r="28" spans="1:34" ht="18.75">
      <c r="A28" s="3" t="s">
        <v>27</v>
      </c>
      <c r="B28" s="7"/>
      <c r="C28" s="60"/>
      <c r="D28" s="7"/>
      <c r="E28" s="7"/>
      <c r="F28" s="7"/>
      <c r="G28" s="7"/>
      <c r="H28" s="7"/>
      <c r="I28" s="60"/>
      <c r="J28" s="60"/>
      <c r="K28" s="60"/>
      <c r="L28" s="60"/>
      <c r="M28" s="60"/>
      <c r="N28" s="60"/>
      <c r="O28" s="60"/>
      <c r="P28" s="60"/>
      <c r="Q28" s="31"/>
      <c r="R28" s="86" t="str">
        <f>F30</f>
        <v>Gasol/naturgas</v>
      </c>
      <c r="S28" s="61" t="str">
        <f>ROUND(F43/1000,0) &amp;" GWh"</f>
        <v>14 GWh</v>
      </c>
      <c r="T28" s="42">
        <f>F$44</f>
        <v>3.3052210594417403E-2</v>
      </c>
      <c r="U28" s="36"/>
    </row>
    <row r="29" spans="1:34" ht="15.75">
      <c r="A29" s="79" t="str">
        <f>A2</f>
        <v>1262 Lomma</v>
      </c>
      <c r="B29" s="60"/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31"/>
      <c r="R29" s="86" t="str">
        <f>G30</f>
        <v>Biodrivmedel</v>
      </c>
      <c r="S29" s="61" t="str">
        <f>ROUND(G43/1000,0) &amp;" GWh"</f>
        <v>17 GWh</v>
      </c>
      <c r="T29" s="42">
        <f>G$44</f>
        <v>4.0238607333196431E-2</v>
      </c>
      <c r="U29" s="36"/>
    </row>
    <row r="30" spans="1:34" ht="30">
      <c r="A30" s="6">
        <v>2017</v>
      </c>
      <c r="B30" s="67" t="s">
        <v>70</v>
      </c>
      <c r="C30" s="56" t="s">
        <v>8</v>
      </c>
      <c r="D30" s="54" t="s">
        <v>32</v>
      </c>
      <c r="E30" s="54" t="s">
        <v>2</v>
      </c>
      <c r="F30" s="55" t="s">
        <v>3</v>
      </c>
      <c r="G30" s="54" t="s">
        <v>28</v>
      </c>
      <c r="H30" s="54" t="s">
        <v>52</v>
      </c>
      <c r="I30" s="55" t="s">
        <v>5</v>
      </c>
      <c r="J30" s="54" t="s">
        <v>4</v>
      </c>
      <c r="K30" s="54" t="s">
        <v>6</v>
      </c>
      <c r="L30" s="54" t="s">
        <v>7</v>
      </c>
      <c r="M30" s="54" t="s">
        <v>71</v>
      </c>
      <c r="N30" s="54" t="s">
        <v>68</v>
      </c>
      <c r="O30" s="55" t="s">
        <v>68</v>
      </c>
      <c r="P30" s="57" t="s">
        <v>29</v>
      </c>
      <c r="Q30" s="31"/>
      <c r="R30" s="85" t="str">
        <f>H30</f>
        <v>Biobränslen</v>
      </c>
      <c r="S30" s="61" t="str">
        <f>ROUND(H43/1000,0) &amp;" GWh"</f>
        <v>89 GWh</v>
      </c>
      <c r="T30" s="42">
        <f>H$44</f>
        <v>0.21145119137753746</v>
      </c>
      <c r="U30" s="36"/>
    </row>
    <row r="31" spans="1:34" s="29" customFormat="1">
      <c r="A31" s="26"/>
      <c r="B31" s="80" t="s">
        <v>65</v>
      </c>
      <c r="C31" s="83" t="s">
        <v>64</v>
      </c>
      <c r="D31" s="80" t="s">
        <v>59</v>
      </c>
      <c r="E31" s="27"/>
      <c r="F31" s="80" t="s">
        <v>61</v>
      </c>
      <c r="G31" s="80" t="s">
        <v>107</v>
      </c>
      <c r="H31" s="80" t="s">
        <v>69</v>
      </c>
      <c r="I31" s="80" t="s">
        <v>62</v>
      </c>
      <c r="J31" s="27"/>
      <c r="K31" s="27"/>
      <c r="L31" s="27"/>
      <c r="M31" s="27"/>
      <c r="N31" s="28"/>
      <c r="O31" s="28"/>
      <c r="P31" s="82" t="s">
        <v>67</v>
      </c>
      <c r="Q31" s="32"/>
      <c r="R31" s="85" t="str">
        <f>I30</f>
        <v>Biogas</v>
      </c>
      <c r="S31" s="61" t="str">
        <f>ROUND(I43/1000,0) &amp;" GWh"</f>
        <v>0 GWh</v>
      </c>
      <c r="T31" s="42">
        <f>I$44</f>
        <v>0</v>
      </c>
      <c r="U31" s="35"/>
      <c r="AG31" s="30"/>
      <c r="AH31" s="30"/>
    </row>
    <row r="32" spans="1:34" ht="15.75">
      <c r="A32" s="5" t="s">
        <v>30</v>
      </c>
      <c r="B32" s="93">
        <f>[3]Slutanvändning!$N$737</f>
        <v>0</v>
      </c>
      <c r="C32" s="93">
        <f>[3]Slutanvändning!$N$738</f>
        <v>800</v>
      </c>
      <c r="D32" s="93">
        <f>[3]Slutanvändning!$N$731</f>
        <v>2460</v>
      </c>
      <c r="E32" s="93">
        <f>[3]Slutanvändning!$Q$732</f>
        <v>0</v>
      </c>
      <c r="F32" s="93">
        <f>[3]Slutanvändning!$N$733</f>
        <v>0</v>
      </c>
      <c r="G32" s="93">
        <f>[3]Slutanvändning!$N$734</f>
        <v>518</v>
      </c>
      <c r="H32" s="93">
        <f>[3]Slutanvändning!$N$735</f>
        <v>0</v>
      </c>
      <c r="I32" s="93">
        <f>[3]Slutanvändning!$N$736</f>
        <v>0</v>
      </c>
      <c r="J32" s="93">
        <v>0</v>
      </c>
      <c r="K32" s="93">
        <f>[3]Slutanvändning!U732</f>
        <v>0</v>
      </c>
      <c r="L32" s="93">
        <f>[3]Slutanvändning!V732</f>
        <v>0</v>
      </c>
      <c r="M32" s="93"/>
      <c r="N32" s="93"/>
      <c r="O32" s="93"/>
      <c r="P32" s="93">
        <f t="shared" ref="P32:P38" si="4">SUM(B32:N32)</f>
        <v>3778</v>
      </c>
      <c r="Q32" s="33"/>
      <c r="R32" s="86" t="str">
        <f>J30</f>
        <v>Avlutar</v>
      </c>
      <c r="S32" s="61" t="str">
        <f>ROUND(J43/1000,0) &amp;" GWh"</f>
        <v>0 GWh</v>
      </c>
      <c r="T32" s="42">
        <f>J$44</f>
        <v>0</v>
      </c>
      <c r="U32" s="36"/>
    </row>
    <row r="33" spans="1:47" ht="15.75">
      <c r="A33" s="5" t="s">
        <v>33</v>
      </c>
      <c r="B33" s="93">
        <f>[3]Slutanvändning!$N$746</f>
        <v>0</v>
      </c>
      <c r="C33" s="93">
        <f>[3]Slutanvändning!$N$747</f>
        <v>12164</v>
      </c>
      <c r="D33" s="93">
        <f>[3]Slutanvändning!$N$740</f>
        <v>0</v>
      </c>
      <c r="E33" s="93">
        <f>[3]Slutanvändning!$Q$741</f>
        <v>0</v>
      </c>
      <c r="F33" s="93">
        <f>[3]Slutanvändning!$N$742</f>
        <v>0</v>
      </c>
      <c r="G33" s="93">
        <f>[3]Slutanvändning!$N$743</f>
        <v>0</v>
      </c>
      <c r="H33" s="93">
        <f>[3]Slutanvändning!$N$744</f>
        <v>0</v>
      </c>
      <c r="I33" s="93">
        <f>[3]Slutanvändning!$N$745</f>
        <v>0</v>
      </c>
      <c r="J33" s="93">
        <v>0</v>
      </c>
      <c r="K33" s="93">
        <f>[3]Slutanvändning!U741</f>
        <v>0</v>
      </c>
      <c r="L33" s="93">
        <f>[3]Slutanvändning!V741</f>
        <v>0</v>
      </c>
      <c r="M33" s="93"/>
      <c r="N33" s="93"/>
      <c r="O33" s="93"/>
      <c r="P33" s="93">
        <f t="shared" si="4"/>
        <v>12164</v>
      </c>
      <c r="Q33" s="33"/>
      <c r="R33" s="85" t="str">
        <f>K30</f>
        <v>Torv</v>
      </c>
      <c r="S33" s="61" t="str">
        <f>ROUND(K43/1000,0) &amp;" GWh"</f>
        <v>0 GWh</v>
      </c>
      <c r="T33" s="42">
        <f>K$44</f>
        <v>0</v>
      </c>
      <c r="U33" s="36"/>
    </row>
    <row r="34" spans="1:47" ht="15.75">
      <c r="A34" s="5" t="s">
        <v>34</v>
      </c>
      <c r="B34" s="93">
        <f>[3]Slutanvändning!$N$755</f>
        <v>9011</v>
      </c>
      <c r="C34" s="93">
        <f>[3]Slutanvändning!$N$756</f>
        <v>10867</v>
      </c>
      <c r="D34" s="93">
        <f>[3]Slutanvändning!$N$749</f>
        <v>113</v>
      </c>
      <c r="E34" s="93">
        <f>[3]Slutanvändning!$Q$750</f>
        <v>0</v>
      </c>
      <c r="F34" s="93">
        <f>[3]Slutanvändning!$N$751</f>
        <v>0</v>
      </c>
      <c r="G34" s="93">
        <f>[3]Slutanvändning!$N$752</f>
        <v>0</v>
      </c>
      <c r="H34" s="93">
        <f>[3]Slutanvändning!$N$753</f>
        <v>0</v>
      </c>
      <c r="I34" s="93">
        <f>[3]Slutanvändning!$N$754</f>
        <v>0</v>
      </c>
      <c r="J34" s="93">
        <v>0</v>
      </c>
      <c r="K34" s="93">
        <f>[3]Slutanvändning!U750</f>
        <v>0</v>
      </c>
      <c r="L34" s="93">
        <f>[3]Slutanvändning!V750</f>
        <v>0</v>
      </c>
      <c r="M34" s="93"/>
      <c r="N34" s="93"/>
      <c r="O34" s="93"/>
      <c r="P34" s="93">
        <f t="shared" si="4"/>
        <v>19991</v>
      </c>
      <c r="Q34" s="33"/>
      <c r="R34" s="86" t="str">
        <f>L30</f>
        <v>Avfall</v>
      </c>
      <c r="S34" s="61" t="str">
        <f>ROUND(L43/1000,0) &amp;" GWh"</f>
        <v>0 GWh</v>
      </c>
      <c r="T34" s="42">
        <f>L$44</f>
        <v>0</v>
      </c>
      <c r="U34" s="36"/>
      <c r="V34" s="8"/>
      <c r="W34" s="59"/>
    </row>
    <row r="35" spans="1:47" ht="15.75">
      <c r="A35" s="5" t="s">
        <v>35</v>
      </c>
      <c r="B35" s="93">
        <f>[3]Slutanvändning!$N$764</f>
        <v>0</v>
      </c>
      <c r="C35" s="93">
        <f>[3]Slutanvändning!$N$765</f>
        <v>3</v>
      </c>
      <c r="D35" s="93">
        <f>[3]Slutanvändning!$N$758</f>
        <v>118430</v>
      </c>
      <c r="E35" s="93">
        <f>[3]Slutanvändning!$Q$759</f>
        <v>0</v>
      </c>
      <c r="F35" s="93">
        <f>[3]Slutanvändning!$N$760</f>
        <v>0</v>
      </c>
      <c r="G35" s="93">
        <f>[3]Slutanvändning!$N$761</f>
        <v>16459</v>
      </c>
      <c r="H35" s="93">
        <f>[3]Slutanvändning!$N$762</f>
        <v>0</v>
      </c>
      <c r="I35" s="93">
        <f>[3]Slutanvändning!$N$763</f>
        <v>0</v>
      </c>
      <c r="J35" s="93">
        <v>0</v>
      </c>
      <c r="K35" s="93">
        <f>[3]Slutanvändning!U759</f>
        <v>0</v>
      </c>
      <c r="L35" s="93">
        <f>[3]Slutanvändning!V759</f>
        <v>0</v>
      </c>
      <c r="M35" s="93"/>
      <c r="N35" s="93"/>
      <c r="O35" s="93"/>
      <c r="P35" s="93">
        <f>SUM(B35:N35)</f>
        <v>134892</v>
      </c>
      <c r="Q35" s="33"/>
      <c r="R35" s="85" t="str">
        <f>M30</f>
        <v>RT-flis</v>
      </c>
      <c r="S35" s="61" t="str">
        <f>ROUND(M43/1000,0) &amp;" GWh"</f>
        <v>0 GWh</v>
      </c>
      <c r="T35" s="42">
        <f>M$44</f>
        <v>0</v>
      </c>
      <c r="U35" s="36"/>
    </row>
    <row r="36" spans="1:47" ht="15.75">
      <c r="A36" s="5" t="s">
        <v>36</v>
      </c>
      <c r="B36" s="93">
        <f>[3]Slutanvändning!$N$773</f>
        <v>23163</v>
      </c>
      <c r="C36" s="93">
        <f>[3]Slutanvändning!$N$774</f>
        <v>39035</v>
      </c>
      <c r="D36" s="93">
        <f>[3]Slutanvändning!$N$767</f>
        <v>291</v>
      </c>
      <c r="E36" s="93">
        <f>[3]Slutanvändning!$Q$768</f>
        <v>0</v>
      </c>
      <c r="F36" s="93">
        <f>[3]Slutanvändning!$N$769</f>
        <v>0</v>
      </c>
      <c r="G36" s="93">
        <f>[3]Slutanvändning!$N$770</f>
        <v>0</v>
      </c>
      <c r="H36" s="93">
        <f>[3]Slutanvändning!$N$771</f>
        <v>0</v>
      </c>
      <c r="I36" s="93">
        <f>[3]Slutanvändning!$N$772</f>
        <v>0</v>
      </c>
      <c r="J36" s="93">
        <v>0</v>
      </c>
      <c r="K36" s="93">
        <f>[3]Slutanvändning!U768</f>
        <v>0</v>
      </c>
      <c r="L36" s="93">
        <f>[3]Slutanvändning!V768</f>
        <v>0</v>
      </c>
      <c r="M36" s="93"/>
      <c r="N36" s="93"/>
      <c r="O36" s="93"/>
      <c r="P36" s="93">
        <f t="shared" si="4"/>
        <v>62489</v>
      </c>
      <c r="Q36" s="33"/>
      <c r="R36" s="85" t="str">
        <f>N30</f>
        <v>Övrigt</v>
      </c>
      <c r="S36" s="61" t="str">
        <f>ROUND(N43/1000,0) &amp;" GWh"</f>
        <v>0 GWh</v>
      </c>
      <c r="T36" s="42">
        <f>N$44</f>
        <v>0</v>
      </c>
      <c r="U36" s="36"/>
    </row>
    <row r="37" spans="1:47" ht="15.75">
      <c r="A37" s="5" t="s">
        <v>37</v>
      </c>
      <c r="B37" s="93">
        <f>[3]Slutanvändning!$N$782</f>
        <v>20907</v>
      </c>
      <c r="C37" s="93">
        <f>[3]Slutanvändning!$N$783</f>
        <v>96232</v>
      </c>
      <c r="D37" s="93">
        <f>[3]Slutanvändning!$N$776</f>
        <v>517</v>
      </c>
      <c r="E37" s="93">
        <f>[3]Slutanvändning!$Q$777</f>
        <v>0</v>
      </c>
      <c r="F37" s="93">
        <f>[3]Slutanvändning!$N$778</f>
        <v>0</v>
      </c>
      <c r="G37" s="93">
        <f>[3]Slutanvändning!$N$779</f>
        <v>0</v>
      </c>
      <c r="H37" s="93">
        <f>[3]Slutanvändning!$N$780</f>
        <v>6384</v>
      </c>
      <c r="I37" s="93">
        <f>[3]Slutanvändning!$N$781</f>
        <v>0</v>
      </c>
      <c r="J37" s="93">
        <v>0</v>
      </c>
      <c r="K37" s="93">
        <f>[3]Slutanvändning!U777</f>
        <v>0</v>
      </c>
      <c r="L37" s="93">
        <f>[3]Slutanvändning!V777</f>
        <v>0</v>
      </c>
      <c r="M37" s="93"/>
      <c r="N37" s="93"/>
      <c r="O37" s="93"/>
      <c r="P37" s="93">
        <f t="shared" si="4"/>
        <v>124040</v>
      </c>
      <c r="Q37" s="33"/>
      <c r="R37" s="86" t="str">
        <f>O30</f>
        <v>Övrigt</v>
      </c>
      <c r="S37" s="61" t="str">
        <f>ROUND(O43/1000,0) &amp;" GWh"</f>
        <v>0 GWh</v>
      </c>
      <c r="T37" s="42">
        <f>O$44</f>
        <v>0</v>
      </c>
      <c r="U37" s="36"/>
    </row>
    <row r="38" spans="1:47" ht="15.75">
      <c r="A38" s="5" t="s">
        <v>38</v>
      </c>
      <c r="B38" s="93">
        <f>[3]Slutanvändning!$N$791</f>
        <v>12512</v>
      </c>
      <c r="C38" s="93">
        <f>[3]Slutanvändning!$N$792</f>
        <v>7437</v>
      </c>
      <c r="D38" s="93">
        <f>[3]Slutanvändning!$N$785</f>
        <v>100</v>
      </c>
      <c r="E38" s="93">
        <f>[3]Slutanvändning!$Q$786</f>
        <v>0</v>
      </c>
      <c r="F38" s="93">
        <f>[3]Slutanvändning!$N$787</f>
        <v>0</v>
      </c>
      <c r="G38" s="93">
        <f>[3]Slutanvändning!$N$788</f>
        <v>0</v>
      </c>
      <c r="H38" s="93">
        <f>[3]Slutanvändning!$N$789</f>
        <v>0</v>
      </c>
      <c r="I38" s="93">
        <f>[3]Slutanvändning!$N$790</f>
        <v>0</v>
      </c>
      <c r="J38" s="93">
        <v>0</v>
      </c>
      <c r="K38" s="93">
        <f>[3]Slutanvändning!U786</f>
        <v>0</v>
      </c>
      <c r="L38" s="93">
        <f>[3]Slutanvändning!V786</f>
        <v>0</v>
      </c>
      <c r="M38" s="93"/>
      <c r="N38" s="93"/>
      <c r="O38" s="93"/>
      <c r="P38" s="93">
        <f t="shared" si="4"/>
        <v>20049</v>
      </c>
      <c r="Q38" s="33"/>
      <c r="R38" s="44"/>
      <c r="S38" s="152" t="str">
        <f>ROUND(B43/1000,0) &amp;" GWh"</f>
        <v>0 GWh</v>
      </c>
      <c r="T38" s="42"/>
      <c r="U38" s="36"/>
    </row>
    <row r="39" spans="1:47" ht="15.75">
      <c r="A39" s="5" t="s">
        <v>39</v>
      </c>
      <c r="B39" s="93">
        <f>[3]Slutanvändning!$N$800</f>
        <v>0</v>
      </c>
      <c r="C39" s="93">
        <f>[3]Slutanvändning!$N$801</f>
        <v>615</v>
      </c>
      <c r="D39" s="93">
        <f>[3]Slutanvändning!$N$794</f>
        <v>0</v>
      </c>
      <c r="E39" s="93">
        <f>[3]Slutanvändning!$Q$795</f>
        <v>0</v>
      </c>
      <c r="F39" s="93">
        <f>[3]Slutanvändning!$N$796</f>
        <v>0</v>
      </c>
      <c r="G39" s="93">
        <f>[3]Slutanvändning!$N$797</f>
        <v>0</v>
      </c>
      <c r="H39" s="93">
        <f>[3]Slutanvändning!$N$798</f>
        <v>0</v>
      </c>
      <c r="I39" s="93">
        <f>[3]Slutanvändning!$N$799</f>
        <v>0</v>
      </c>
      <c r="J39" s="93">
        <v>0</v>
      </c>
      <c r="K39" s="93">
        <f>[3]Slutanvändning!U795</f>
        <v>0</v>
      </c>
      <c r="L39" s="93">
        <f>[3]Slutanvändning!V795</f>
        <v>0</v>
      </c>
      <c r="M39" s="93"/>
      <c r="N39" s="93"/>
      <c r="O39" s="93"/>
      <c r="P39" s="93">
        <f>SUM(B39:N39)</f>
        <v>615</v>
      </c>
      <c r="Q39" s="33"/>
      <c r="R39" s="41"/>
      <c r="S39" s="10"/>
      <c r="T39" s="64"/>
    </row>
    <row r="40" spans="1:47" ht="15.75">
      <c r="A40" s="5" t="s">
        <v>14</v>
      </c>
      <c r="B40" s="93">
        <f>SUM(B32:B39)</f>
        <v>65593</v>
      </c>
      <c r="C40" s="93">
        <f t="shared" ref="C40:O40" si="5">SUM(C32:C39)</f>
        <v>167153</v>
      </c>
      <c r="D40" s="93">
        <f t="shared" si="5"/>
        <v>121911</v>
      </c>
      <c r="E40" s="93">
        <f t="shared" si="5"/>
        <v>0</v>
      </c>
      <c r="F40" s="93">
        <f>SUM(F32:F39)</f>
        <v>0</v>
      </c>
      <c r="G40" s="93">
        <f t="shared" si="5"/>
        <v>16977</v>
      </c>
      <c r="H40" s="93">
        <f t="shared" si="5"/>
        <v>6384</v>
      </c>
      <c r="I40" s="93">
        <f t="shared" si="5"/>
        <v>0</v>
      </c>
      <c r="J40" s="93">
        <f t="shared" si="5"/>
        <v>0</v>
      </c>
      <c r="K40" s="93">
        <f t="shared" si="5"/>
        <v>0</v>
      </c>
      <c r="L40" s="93">
        <f t="shared" si="5"/>
        <v>0</v>
      </c>
      <c r="M40" s="93">
        <f t="shared" si="5"/>
        <v>0</v>
      </c>
      <c r="N40" s="93">
        <f t="shared" si="5"/>
        <v>0</v>
      </c>
      <c r="O40" s="93">
        <f t="shared" si="5"/>
        <v>0</v>
      </c>
      <c r="P40" s="93">
        <f>SUM(B40:N40)</f>
        <v>378018</v>
      </c>
      <c r="Q40" s="33"/>
      <c r="R40" s="41"/>
      <c r="S40" s="10" t="s">
        <v>25</v>
      </c>
      <c r="T40" s="64" t="s">
        <v>26</v>
      </c>
    </row>
    <row r="41" spans="1:47">
      <c r="B41" s="60"/>
      <c r="C41" s="60"/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6"/>
      <c r="R41" s="41" t="s">
        <v>40</v>
      </c>
      <c r="S41" s="65" t="str">
        <f>ROUND((B46+C46)/1000,0) &amp;" GWh"</f>
        <v>36 GWh</v>
      </c>
      <c r="T41" s="117"/>
    </row>
    <row r="42" spans="1:47">
      <c r="A42" s="46" t="s">
        <v>43</v>
      </c>
      <c r="B42" s="94">
        <f>B39+B38+B37</f>
        <v>33419</v>
      </c>
      <c r="C42" s="94">
        <f>C39+C38+C37</f>
        <v>104284</v>
      </c>
      <c r="D42" s="94">
        <f>D39+D38+D37</f>
        <v>617</v>
      </c>
      <c r="E42" s="94">
        <f t="shared" ref="E42:P42" si="6">E39+E38+E37</f>
        <v>0</v>
      </c>
      <c r="F42" s="95">
        <f t="shared" si="6"/>
        <v>0</v>
      </c>
      <c r="G42" s="94">
        <f t="shared" si="6"/>
        <v>0</v>
      </c>
      <c r="H42" s="94">
        <f t="shared" si="6"/>
        <v>6384</v>
      </c>
      <c r="I42" s="95">
        <f t="shared" si="6"/>
        <v>0</v>
      </c>
      <c r="J42" s="94">
        <f t="shared" si="6"/>
        <v>0</v>
      </c>
      <c r="K42" s="94">
        <f t="shared" si="6"/>
        <v>0</v>
      </c>
      <c r="L42" s="94">
        <f t="shared" si="6"/>
        <v>0</v>
      </c>
      <c r="M42" s="94">
        <f t="shared" si="6"/>
        <v>0</v>
      </c>
      <c r="N42" s="94">
        <f t="shared" si="6"/>
        <v>0</v>
      </c>
      <c r="O42" s="94">
        <f t="shared" si="6"/>
        <v>0</v>
      </c>
      <c r="P42" s="94">
        <f t="shared" si="6"/>
        <v>144704</v>
      </c>
      <c r="Q42" s="34"/>
      <c r="R42" s="41" t="s">
        <v>41</v>
      </c>
      <c r="S42" s="11" t="str">
        <f>ROUND(P42/1000,0) &amp;" GWh"</f>
        <v>145 GWh</v>
      </c>
      <c r="T42" s="42">
        <f>P42/P40</f>
        <v>0.38279658640593833</v>
      </c>
    </row>
    <row r="43" spans="1:47">
      <c r="A43" s="47" t="s">
        <v>45</v>
      </c>
      <c r="B43" s="95"/>
      <c r="C43" s="114">
        <f>C40+C24-C7+C46</f>
        <v>179862.24</v>
      </c>
      <c r="D43" s="114">
        <f t="shared" ref="D43:O43" si="7">D11+D24+D40</f>
        <v>121911</v>
      </c>
      <c r="E43" s="114">
        <f t="shared" si="7"/>
        <v>0</v>
      </c>
      <c r="F43" s="114">
        <f t="shared" si="7"/>
        <v>13945</v>
      </c>
      <c r="G43" s="114">
        <f t="shared" si="7"/>
        <v>16977</v>
      </c>
      <c r="H43" s="114">
        <f t="shared" si="7"/>
        <v>89213</v>
      </c>
      <c r="I43" s="114">
        <f t="shared" si="7"/>
        <v>0</v>
      </c>
      <c r="J43" s="114">
        <f t="shared" si="7"/>
        <v>0</v>
      </c>
      <c r="K43" s="114">
        <f t="shared" si="7"/>
        <v>0</v>
      </c>
      <c r="L43" s="114">
        <f t="shared" si="7"/>
        <v>0</v>
      </c>
      <c r="M43" s="114">
        <f t="shared" si="7"/>
        <v>0</v>
      </c>
      <c r="N43" s="114">
        <f t="shared" si="7"/>
        <v>0</v>
      </c>
      <c r="O43" s="114">
        <f t="shared" si="7"/>
        <v>0</v>
      </c>
      <c r="P43" s="115">
        <f>SUM(C43:O43)</f>
        <v>421908.24</v>
      </c>
      <c r="Q43" s="34"/>
      <c r="R43" s="41" t="s">
        <v>42</v>
      </c>
      <c r="S43" s="11" t="str">
        <f>ROUND(P36/1000,0) &amp;" GWh"</f>
        <v>62 GWh</v>
      </c>
      <c r="T43" s="63">
        <f>P36/P40</f>
        <v>0.16530694305562169</v>
      </c>
    </row>
    <row r="44" spans="1:47">
      <c r="A44" s="47" t="s">
        <v>46</v>
      </c>
      <c r="B44" s="103"/>
      <c r="C44" s="103">
        <f>C43/$P$43</f>
        <v>0.42630653527885587</v>
      </c>
      <c r="D44" s="103">
        <f t="shared" ref="D44:P44" si="8">D43/$P$43</f>
        <v>0.28895145541599282</v>
      </c>
      <c r="E44" s="103">
        <f t="shared" si="8"/>
        <v>0</v>
      </c>
      <c r="F44" s="103">
        <f t="shared" si="8"/>
        <v>3.3052210594417403E-2</v>
      </c>
      <c r="G44" s="103">
        <f t="shared" si="8"/>
        <v>4.0238607333196431E-2</v>
      </c>
      <c r="H44" s="103">
        <f t="shared" si="8"/>
        <v>0.21145119137753746</v>
      </c>
      <c r="I44" s="103">
        <f t="shared" si="8"/>
        <v>0</v>
      </c>
      <c r="J44" s="103">
        <f t="shared" si="8"/>
        <v>0</v>
      </c>
      <c r="K44" s="103">
        <f t="shared" si="8"/>
        <v>0</v>
      </c>
      <c r="L44" s="103">
        <f t="shared" si="8"/>
        <v>0</v>
      </c>
      <c r="M44" s="103">
        <f t="shared" si="8"/>
        <v>0</v>
      </c>
      <c r="N44" s="103">
        <f t="shared" si="8"/>
        <v>0</v>
      </c>
      <c r="O44" s="103">
        <f t="shared" si="8"/>
        <v>0</v>
      </c>
      <c r="P44" s="103">
        <f t="shared" si="8"/>
        <v>1</v>
      </c>
      <c r="Q44" s="34"/>
      <c r="R44" s="41" t="s">
        <v>44</v>
      </c>
      <c r="S44" s="11" t="str">
        <f>ROUND(P34/1000,0) &amp;" GWh"</f>
        <v>20 GWh</v>
      </c>
      <c r="T44" s="42">
        <f>P34/P40</f>
        <v>5.2883725113618926E-2</v>
      </c>
      <c r="U44" s="36"/>
    </row>
    <row r="45" spans="1:47">
      <c r="A45" s="48"/>
      <c r="B45" s="104"/>
      <c r="C45" s="56"/>
      <c r="D45" s="56"/>
      <c r="E45" s="56"/>
      <c r="F45" s="67"/>
      <c r="G45" s="56"/>
      <c r="H45" s="56"/>
      <c r="I45" s="67"/>
      <c r="J45" s="56"/>
      <c r="K45" s="56"/>
      <c r="L45" s="56"/>
      <c r="M45" s="56"/>
      <c r="N45" s="67"/>
      <c r="O45" s="67"/>
      <c r="P45" s="67"/>
      <c r="Q45" s="34"/>
      <c r="R45" s="41" t="s">
        <v>31</v>
      </c>
      <c r="S45" s="11" t="str">
        <f>ROUND(P32/1000,0) &amp;" GWh"</f>
        <v>4 GWh</v>
      </c>
      <c r="T45" s="42">
        <f>P32/P40</f>
        <v>9.9942330788480964E-3</v>
      </c>
      <c r="U45" s="36"/>
    </row>
    <row r="46" spans="1:47">
      <c r="A46" s="48" t="s">
        <v>49</v>
      </c>
      <c r="B46" s="68">
        <f>B24+B26-B40-B49</f>
        <v>22172</v>
      </c>
      <c r="C46" s="68">
        <f>(C40+C24)*0.08</f>
        <v>13372.24</v>
      </c>
      <c r="D46" s="56"/>
      <c r="E46" s="56"/>
      <c r="F46" s="67"/>
      <c r="G46" s="56"/>
      <c r="H46" s="56"/>
      <c r="I46" s="67"/>
      <c r="J46" s="56"/>
      <c r="K46" s="56"/>
      <c r="L46" s="56"/>
      <c r="M46" s="56"/>
      <c r="N46" s="67"/>
      <c r="O46" s="67"/>
      <c r="P46" s="52"/>
      <c r="Q46" s="34"/>
      <c r="R46" s="41" t="s">
        <v>47</v>
      </c>
      <c r="S46" s="11" t="str">
        <f>ROUND(P33/1000,0) &amp;" GWh"</f>
        <v>12 GWh</v>
      </c>
      <c r="T46" s="63">
        <f>P33/P40</f>
        <v>3.2178361876947656E-2</v>
      </c>
      <c r="U46" s="36"/>
    </row>
    <row r="47" spans="1:47">
      <c r="A47" s="48" t="s">
        <v>51</v>
      </c>
      <c r="B47" s="97">
        <f>B46/(B24+B26)</f>
        <v>0.25262918019711728</v>
      </c>
      <c r="C47" s="97">
        <f>C46/(C40+C24)</f>
        <v>0.08</v>
      </c>
      <c r="D47" s="56"/>
      <c r="E47" s="56"/>
      <c r="F47" s="67"/>
      <c r="G47" s="56"/>
      <c r="H47" s="56"/>
      <c r="I47" s="67"/>
      <c r="J47" s="56"/>
      <c r="K47" s="56"/>
      <c r="L47" s="56"/>
      <c r="M47" s="56"/>
      <c r="N47" s="67"/>
      <c r="O47" s="67"/>
      <c r="P47" s="67"/>
      <c r="Q47" s="34"/>
      <c r="R47" s="41" t="s">
        <v>48</v>
      </c>
      <c r="S47" s="11" t="str">
        <f>ROUND(P35/1000,0) &amp;" GWh"</f>
        <v>135 GWh</v>
      </c>
      <c r="T47" s="63">
        <f>P35/P40</f>
        <v>0.35684015046902529</v>
      </c>
    </row>
    <row r="48" spans="1:47" ht="15.75" thickBot="1">
      <c r="A48" s="13"/>
      <c r="B48" s="98"/>
      <c r="C48" s="99"/>
      <c r="D48" s="100"/>
      <c r="E48" s="100"/>
      <c r="F48" s="101"/>
      <c r="G48" s="100"/>
      <c r="H48" s="100"/>
      <c r="I48" s="101"/>
      <c r="J48" s="100"/>
      <c r="K48" s="100"/>
      <c r="L48" s="100"/>
      <c r="M48" s="99"/>
      <c r="N48" s="102"/>
      <c r="O48" s="102"/>
      <c r="P48" s="102"/>
      <c r="Q48" s="87"/>
      <c r="R48" s="69" t="s">
        <v>50</v>
      </c>
      <c r="S48" s="11" t="str">
        <f>ROUND(P40/1000,0) &amp;" GWh"</f>
        <v>378 GWh</v>
      </c>
      <c r="T48" s="70">
        <f>SUM(T42:T47)</f>
        <v>1</v>
      </c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3"/>
      <c r="AH48" s="13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</row>
    <row r="49" spans="1:47">
      <c r="A49" s="16"/>
      <c r="B49" s="98"/>
      <c r="C49" s="99"/>
      <c r="D49" s="100"/>
      <c r="E49" s="100"/>
      <c r="F49" s="101"/>
      <c r="G49" s="100"/>
      <c r="H49" s="100"/>
      <c r="I49" s="101"/>
      <c r="J49" s="100"/>
      <c r="K49" s="100"/>
      <c r="L49" s="100"/>
      <c r="M49" s="99"/>
      <c r="N49" s="102"/>
      <c r="O49" s="102"/>
      <c r="P49" s="102"/>
      <c r="Q49" s="16"/>
      <c r="R49" s="13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3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</row>
    <row r="50" spans="1:47">
      <c r="A50" s="16"/>
      <c r="B50" s="14"/>
      <c r="C50" s="18"/>
      <c r="D50" s="15"/>
      <c r="E50" s="15"/>
      <c r="F50" s="24"/>
      <c r="G50" s="15"/>
      <c r="H50" s="15"/>
      <c r="I50" s="24"/>
      <c r="J50" s="15"/>
      <c r="K50" s="15"/>
      <c r="L50" s="15"/>
      <c r="M50" s="16"/>
      <c r="N50" s="17"/>
      <c r="O50" s="17"/>
      <c r="P50" s="17"/>
      <c r="Q50" s="16"/>
      <c r="R50" s="13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3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</row>
    <row r="51" spans="1:47">
      <c r="A51" s="16"/>
      <c r="B51" s="14"/>
      <c r="C51" s="16"/>
      <c r="D51" s="15"/>
      <c r="E51" s="15"/>
      <c r="F51" s="24"/>
      <c r="G51" s="15"/>
      <c r="H51" s="15"/>
      <c r="I51" s="24"/>
      <c r="J51" s="15"/>
      <c r="K51" s="15"/>
      <c r="L51" s="15"/>
      <c r="M51" s="16"/>
      <c r="N51" s="17"/>
      <c r="O51" s="17"/>
      <c r="P51" s="17"/>
      <c r="Q51" s="16"/>
      <c r="R51" s="13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3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</row>
    <row r="52" spans="1:47">
      <c r="A52" s="16"/>
      <c r="B52" s="14"/>
      <c r="C52" s="16"/>
      <c r="D52" s="15"/>
      <c r="E52" s="15"/>
      <c r="F52" s="24"/>
      <c r="G52" s="15"/>
      <c r="H52" s="15"/>
      <c r="I52" s="24"/>
      <c r="J52" s="15"/>
      <c r="K52" s="15"/>
      <c r="L52" s="15"/>
      <c r="M52" s="16"/>
      <c r="N52" s="17"/>
      <c r="O52" s="17"/>
      <c r="P52" s="17"/>
      <c r="Q52" s="16"/>
      <c r="R52" s="13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3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</row>
    <row r="53" spans="1:47">
      <c r="A53" s="16"/>
      <c r="B53" s="14"/>
      <c r="C53" s="16"/>
      <c r="D53" s="15"/>
      <c r="E53" s="15"/>
      <c r="F53" s="24"/>
      <c r="G53" s="15"/>
      <c r="H53" s="15"/>
      <c r="I53" s="24"/>
      <c r="J53" s="15"/>
      <c r="K53" s="15"/>
      <c r="L53" s="15"/>
      <c r="M53" s="16"/>
      <c r="N53" s="17"/>
      <c r="O53" s="17"/>
      <c r="P53" s="17"/>
      <c r="Q53" s="16"/>
      <c r="R53" s="13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3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</row>
    <row r="54" spans="1:47">
      <c r="A54" s="16"/>
      <c r="B54" s="14"/>
      <c r="C54" s="16"/>
      <c r="D54" s="15"/>
      <c r="E54" s="15"/>
      <c r="F54" s="24"/>
      <c r="G54" s="15"/>
      <c r="H54" s="15"/>
      <c r="I54" s="24"/>
      <c r="J54" s="15"/>
      <c r="K54" s="15"/>
      <c r="L54" s="15"/>
      <c r="M54" s="16"/>
      <c r="N54" s="17"/>
      <c r="O54" s="17"/>
      <c r="P54" s="17"/>
      <c r="Q54" s="16"/>
      <c r="R54" s="13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3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</row>
    <row r="55" spans="1:47" ht="15.75">
      <c r="A55" s="16"/>
      <c r="B55" s="14"/>
      <c r="C55" s="16"/>
      <c r="D55" s="15"/>
      <c r="E55" s="15"/>
      <c r="F55" s="24"/>
      <c r="G55" s="15"/>
      <c r="H55" s="15"/>
      <c r="I55" s="24"/>
      <c r="J55" s="15"/>
      <c r="K55" s="15"/>
      <c r="L55" s="15"/>
      <c r="M55" s="16"/>
      <c r="N55" s="17"/>
      <c r="O55" s="17"/>
      <c r="P55" s="17"/>
      <c r="Q55" s="16"/>
      <c r="R55" s="10"/>
      <c r="S55" s="45"/>
      <c r="T55" s="50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3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</row>
    <row r="56" spans="1:47" ht="15.75">
      <c r="A56" s="16"/>
      <c r="B56" s="14"/>
      <c r="C56" s="16"/>
      <c r="D56" s="15"/>
      <c r="E56" s="15"/>
      <c r="F56" s="24"/>
      <c r="G56" s="15"/>
      <c r="H56" s="15"/>
      <c r="I56" s="24"/>
      <c r="J56" s="15"/>
      <c r="K56" s="15"/>
      <c r="L56" s="15"/>
      <c r="M56" s="16"/>
      <c r="N56" s="17"/>
      <c r="O56" s="17"/>
      <c r="P56" s="17"/>
      <c r="Q56" s="16"/>
      <c r="R56" s="10"/>
      <c r="S56" s="45"/>
      <c r="T56" s="50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3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</row>
    <row r="57" spans="1:47" ht="15.75">
      <c r="A57" s="16"/>
      <c r="B57" s="14"/>
      <c r="C57" s="16"/>
      <c r="D57" s="15"/>
      <c r="E57" s="15"/>
      <c r="F57" s="24"/>
      <c r="G57" s="15"/>
      <c r="H57" s="15"/>
      <c r="I57" s="24"/>
      <c r="J57" s="15"/>
      <c r="K57" s="15"/>
      <c r="L57" s="15"/>
      <c r="M57" s="16"/>
      <c r="N57" s="17"/>
      <c r="O57" s="17"/>
      <c r="P57" s="17"/>
      <c r="Q57" s="16"/>
      <c r="R57" s="10"/>
      <c r="S57" s="45"/>
      <c r="T57" s="50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3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</row>
    <row r="58" spans="1:47" ht="15.75">
      <c r="A58" s="10"/>
      <c r="B58" s="72"/>
      <c r="C58" s="19"/>
      <c r="D58" s="73"/>
      <c r="E58" s="73"/>
      <c r="F58" s="74"/>
      <c r="G58" s="73"/>
      <c r="H58" s="73"/>
      <c r="I58" s="74"/>
      <c r="J58" s="73"/>
      <c r="K58" s="73"/>
      <c r="L58" s="73"/>
      <c r="M58" s="45"/>
      <c r="N58" s="84"/>
      <c r="O58" s="84"/>
      <c r="P58" s="75"/>
      <c r="Q58" s="10"/>
      <c r="R58" s="10"/>
      <c r="S58" s="45"/>
      <c r="T58" s="50"/>
    </row>
    <row r="59" spans="1:47" ht="15.75">
      <c r="A59" s="10"/>
      <c r="B59" s="72"/>
      <c r="C59" s="19"/>
      <c r="D59" s="73"/>
      <c r="E59" s="73"/>
      <c r="F59" s="74"/>
      <c r="G59" s="73"/>
      <c r="H59" s="73"/>
      <c r="I59" s="74"/>
      <c r="J59" s="73"/>
      <c r="K59" s="73"/>
      <c r="L59" s="73"/>
      <c r="M59" s="45"/>
      <c r="N59" s="84"/>
      <c r="O59" s="84"/>
      <c r="P59" s="75"/>
      <c r="Q59" s="10"/>
      <c r="R59" s="10"/>
      <c r="S59" s="20"/>
      <c r="T59" s="21"/>
    </row>
    <row r="60" spans="1:47" ht="15.75">
      <c r="A60" s="10"/>
      <c r="B60" s="72"/>
      <c r="C60" s="19"/>
      <c r="D60" s="73"/>
      <c r="E60" s="73"/>
      <c r="F60" s="74"/>
      <c r="G60" s="73"/>
      <c r="H60" s="73"/>
      <c r="I60" s="74"/>
      <c r="J60" s="73"/>
      <c r="K60" s="73"/>
      <c r="L60" s="73"/>
      <c r="M60" s="45"/>
      <c r="N60" s="84"/>
      <c r="O60" s="84"/>
      <c r="P60" s="75"/>
      <c r="Q60" s="10"/>
      <c r="R60" s="10"/>
      <c r="S60" s="10"/>
      <c r="T60" s="45"/>
    </row>
    <row r="61" spans="1:47" ht="15.75">
      <c r="A61" s="9"/>
      <c r="B61" s="72"/>
      <c r="C61" s="19"/>
      <c r="D61" s="73"/>
      <c r="E61" s="73"/>
      <c r="F61" s="74"/>
      <c r="G61" s="73"/>
      <c r="H61" s="73"/>
      <c r="I61" s="74"/>
      <c r="J61" s="73"/>
      <c r="K61" s="73"/>
      <c r="L61" s="73"/>
      <c r="M61" s="45"/>
      <c r="N61" s="84"/>
      <c r="O61" s="84"/>
      <c r="P61" s="75"/>
      <c r="Q61" s="10"/>
      <c r="R61" s="10"/>
      <c r="S61" s="77"/>
      <c r="T61" s="78"/>
    </row>
    <row r="62" spans="1:47" ht="15.75">
      <c r="A62" s="10"/>
      <c r="B62" s="72"/>
      <c r="C62" s="19"/>
      <c r="D62" s="72"/>
      <c r="E62" s="72"/>
      <c r="F62" s="76"/>
      <c r="G62" s="72"/>
      <c r="H62" s="72"/>
      <c r="I62" s="76"/>
      <c r="J62" s="72"/>
      <c r="K62" s="72"/>
      <c r="L62" s="72"/>
      <c r="M62" s="45"/>
      <c r="N62" s="84"/>
      <c r="O62" s="84"/>
      <c r="P62" s="75"/>
      <c r="Q62" s="10"/>
      <c r="R62" s="10"/>
      <c r="S62" s="45"/>
      <c r="T62" s="50"/>
    </row>
    <row r="63" spans="1:47" ht="15.75">
      <c r="A63" s="10"/>
      <c r="B63" s="72"/>
      <c r="C63" s="10"/>
      <c r="D63" s="72"/>
      <c r="E63" s="72"/>
      <c r="F63" s="76"/>
      <c r="G63" s="72"/>
      <c r="H63" s="72"/>
      <c r="I63" s="76"/>
      <c r="J63" s="72"/>
      <c r="K63" s="72"/>
      <c r="L63" s="72"/>
      <c r="M63" s="10"/>
      <c r="N63" s="75"/>
      <c r="O63" s="75"/>
      <c r="P63" s="75"/>
      <c r="Q63" s="10"/>
      <c r="R63" s="10"/>
      <c r="S63" s="45"/>
      <c r="T63" s="50"/>
    </row>
    <row r="64" spans="1:47" ht="15.75">
      <c r="A64" s="10"/>
      <c r="B64" s="72"/>
      <c r="C64" s="10"/>
      <c r="D64" s="72"/>
      <c r="E64" s="72"/>
      <c r="F64" s="76"/>
      <c r="G64" s="72"/>
      <c r="H64" s="72"/>
      <c r="I64" s="76"/>
      <c r="J64" s="72"/>
      <c r="K64" s="72"/>
      <c r="L64" s="72"/>
      <c r="M64" s="10"/>
      <c r="N64" s="75"/>
      <c r="O64" s="75"/>
      <c r="P64" s="75"/>
      <c r="Q64" s="10"/>
      <c r="R64" s="10"/>
      <c r="S64" s="45"/>
      <c r="T64" s="50"/>
    </row>
    <row r="65" spans="1:20" ht="15.75">
      <c r="A65" s="10"/>
      <c r="B65" s="56"/>
      <c r="C65" s="10"/>
      <c r="D65" s="56"/>
      <c r="E65" s="56"/>
      <c r="F65" s="67"/>
      <c r="G65" s="56"/>
      <c r="H65" s="56"/>
      <c r="I65" s="67"/>
      <c r="J65" s="56"/>
      <c r="K65" s="72"/>
      <c r="L65" s="72"/>
      <c r="M65" s="10"/>
      <c r="N65" s="75"/>
      <c r="O65" s="75"/>
      <c r="P65" s="75"/>
      <c r="Q65" s="10"/>
      <c r="R65" s="10"/>
      <c r="S65" s="45"/>
      <c r="T65" s="50"/>
    </row>
    <row r="66" spans="1:20" ht="15.75">
      <c r="A66" s="10"/>
      <c r="B66" s="56"/>
      <c r="C66" s="10"/>
      <c r="D66" s="56"/>
      <c r="E66" s="56"/>
      <c r="F66" s="67"/>
      <c r="G66" s="56"/>
      <c r="H66" s="56"/>
      <c r="I66" s="67"/>
      <c r="J66" s="56"/>
      <c r="K66" s="72"/>
      <c r="L66" s="72"/>
      <c r="M66" s="10"/>
      <c r="N66" s="75"/>
      <c r="O66" s="75"/>
      <c r="P66" s="75"/>
      <c r="Q66" s="10"/>
      <c r="R66" s="10"/>
      <c r="S66" s="45"/>
      <c r="T66" s="50"/>
    </row>
    <row r="67" spans="1:20" ht="15.75">
      <c r="A67" s="10"/>
      <c r="B67" s="56"/>
      <c r="C67" s="10"/>
      <c r="D67" s="56"/>
      <c r="E67" s="56"/>
      <c r="F67" s="67"/>
      <c r="G67" s="56"/>
      <c r="H67" s="56"/>
      <c r="I67" s="67"/>
      <c r="J67" s="56"/>
      <c r="K67" s="72"/>
      <c r="L67" s="72"/>
      <c r="M67" s="10"/>
      <c r="N67" s="75"/>
      <c r="O67" s="75"/>
      <c r="P67" s="75"/>
      <c r="Q67" s="10"/>
      <c r="R67" s="10"/>
      <c r="S67" s="45"/>
      <c r="T67" s="50"/>
    </row>
    <row r="68" spans="1:20" ht="15.75">
      <c r="A68" s="10"/>
      <c r="B68" s="56"/>
      <c r="C68" s="10"/>
      <c r="D68" s="56"/>
      <c r="E68" s="56"/>
      <c r="F68" s="67"/>
      <c r="G68" s="56"/>
      <c r="H68" s="56"/>
      <c r="I68" s="67"/>
      <c r="J68" s="56"/>
      <c r="K68" s="72"/>
      <c r="L68" s="72"/>
      <c r="M68" s="10"/>
      <c r="N68" s="75"/>
      <c r="O68" s="75"/>
      <c r="P68" s="75"/>
      <c r="Q68" s="10"/>
      <c r="R68" s="51"/>
      <c r="S68" s="20"/>
      <c r="T68" s="23"/>
    </row>
    <row r="69" spans="1:20">
      <c r="A69" s="10"/>
      <c r="B69" s="56"/>
      <c r="C69" s="10"/>
      <c r="D69" s="56"/>
      <c r="E69" s="56"/>
      <c r="F69" s="67"/>
      <c r="G69" s="56"/>
      <c r="H69" s="56"/>
      <c r="I69" s="67"/>
      <c r="J69" s="56"/>
      <c r="K69" s="72"/>
      <c r="L69" s="72"/>
      <c r="M69" s="10"/>
      <c r="N69" s="75"/>
      <c r="O69" s="75"/>
      <c r="P69" s="75"/>
      <c r="Q69" s="10"/>
    </row>
    <row r="70" spans="1:20">
      <c r="A70" s="10"/>
      <c r="B70" s="56"/>
      <c r="C70" s="10"/>
      <c r="D70" s="56"/>
      <c r="E70" s="56"/>
      <c r="F70" s="67"/>
      <c r="G70" s="56"/>
      <c r="H70" s="56"/>
      <c r="I70" s="67"/>
      <c r="J70" s="56"/>
      <c r="K70" s="72"/>
      <c r="L70" s="72"/>
      <c r="M70" s="10"/>
      <c r="N70" s="75"/>
      <c r="O70" s="75"/>
      <c r="P70" s="75"/>
      <c r="Q70" s="10"/>
    </row>
    <row r="71" spans="1:20" ht="15.75">
      <c r="A71" s="10"/>
      <c r="B71" s="22"/>
      <c r="C71" s="10"/>
      <c r="D71" s="22"/>
      <c r="E71" s="22"/>
      <c r="F71" s="25"/>
      <c r="G71" s="22"/>
      <c r="H71" s="22"/>
      <c r="I71" s="25"/>
      <c r="J71" s="22"/>
      <c r="K71" s="72"/>
      <c r="L71" s="72"/>
      <c r="M71" s="10"/>
      <c r="N71" s="75"/>
      <c r="O71" s="75"/>
      <c r="P71" s="75"/>
      <c r="Q71" s="10"/>
    </row>
  </sheetData>
  <pageMargins left="0.7" right="0.7" top="0.75" bottom="0.75" header="0.3" footer="0.3"/>
  <legacy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U71"/>
  <sheetViews>
    <sheetView topLeftCell="A6" zoomScale="70" zoomScaleNormal="70" workbookViewId="0">
      <selection activeCell="A37" sqref="A37:XFD37"/>
    </sheetView>
  </sheetViews>
  <sheetFormatPr defaultColWidth="8.625" defaultRowHeight="15"/>
  <cols>
    <col min="1" max="1" width="49.5" style="12" customWidth="1"/>
    <col min="2" max="2" width="17.625" style="52" customWidth="1"/>
    <col min="3" max="3" width="17.625" style="12" customWidth="1"/>
    <col min="4" max="12" width="17.625" style="52" customWidth="1"/>
    <col min="13" max="20" width="17.625" style="12" customWidth="1"/>
    <col min="21" max="16384" width="8.625" style="12"/>
  </cols>
  <sheetData>
    <row r="1" spans="1:34" ht="18.75">
      <c r="A1" s="3" t="s">
        <v>0</v>
      </c>
      <c r="Q1" s="4"/>
      <c r="R1" s="4"/>
      <c r="S1" s="4"/>
      <c r="T1" s="4"/>
    </row>
    <row r="2" spans="1:34" ht="15.75">
      <c r="A2" s="79" t="s">
        <v>89</v>
      </c>
      <c r="Q2" s="5"/>
      <c r="AG2" s="53"/>
      <c r="AH2" s="5"/>
    </row>
    <row r="3" spans="1:34" ht="30">
      <c r="A3" s="6">
        <v>2017</v>
      </c>
      <c r="C3" s="54" t="s">
        <v>1</v>
      </c>
      <c r="D3" s="54" t="s">
        <v>32</v>
      </c>
      <c r="E3" s="54" t="s">
        <v>2</v>
      </c>
      <c r="F3" s="55" t="s">
        <v>3</v>
      </c>
      <c r="G3" s="54" t="s">
        <v>17</v>
      </c>
      <c r="H3" s="54" t="s">
        <v>52</v>
      </c>
      <c r="I3" s="55" t="s">
        <v>5</v>
      </c>
      <c r="J3" s="54" t="s">
        <v>4</v>
      </c>
      <c r="K3" s="54" t="s">
        <v>6</v>
      </c>
      <c r="L3" s="54" t="s">
        <v>7</v>
      </c>
      <c r="M3" s="54" t="s">
        <v>68</v>
      </c>
      <c r="N3" s="54" t="s">
        <v>68</v>
      </c>
      <c r="O3" s="55" t="s">
        <v>68</v>
      </c>
      <c r="P3" s="57" t="s">
        <v>9</v>
      </c>
      <c r="Q3" s="53"/>
      <c r="AG3" s="53"/>
      <c r="AH3" s="53"/>
    </row>
    <row r="4" spans="1:34" s="29" customFormat="1" ht="11.25">
      <c r="A4" s="81" t="s">
        <v>60</v>
      </c>
      <c r="C4" s="80" t="s">
        <v>58</v>
      </c>
      <c r="D4" s="80" t="s">
        <v>59</v>
      </c>
      <c r="E4" s="27"/>
      <c r="F4" s="80" t="s">
        <v>61</v>
      </c>
      <c r="G4" s="27"/>
      <c r="H4" s="27"/>
      <c r="I4" s="80" t="s">
        <v>62</v>
      </c>
      <c r="J4" s="27"/>
      <c r="K4" s="27"/>
      <c r="L4" s="27"/>
      <c r="M4" s="27"/>
      <c r="N4" s="28"/>
      <c r="O4" s="28"/>
      <c r="P4" s="82" t="s">
        <v>66</v>
      </c>
      <c r="Q4" s="30"/>
      <c r="AG4" s="30"/>
      <c r="AH4" s="30"/>
    </row>
    <row r="5" spans="1:34" ht="15.75">
      <c r="A5" s="5" t="s">
        <v>53</v>
      </c>
      <c r="B5" s="60"/>
      <c r="C5" s="106">
        <f>[3]Solceller!$C$26</f>
        <v>2156.5</v>
      </c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3">
        <f>SUM(D5:O5)</f>
        <v>0</v>
      </c>
      <c r="Q5" s="53"/>
      <c r="AG5" s="53"/>
      <c r="AH5" s="53"/>
    </row>
    <row r="6" spans="1:34" ht="15.75">
      <c r="A6" s="5" t="s">
        <v>73</v>
      </c>
      <c r="B6" s="60"/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>
        <f t="shared" ref="P6:P11" si="0">SUM(D6:O6)</f>
        <v>0</v>
      </c>
      <c r="Q6" s="53"/>
      <c r="AG6" s="53"/>
      <c r="AH6" s="53"/>
    </row>
    <row r="7" spans="1:34" ht="15.75">
      <c r="A7" s="5" t="s">
        <v>10</v>
      </c>
      <c r="B7" s="60"/>
      <c r="C7" s="93">
        <f>[3]Elproduktion!$N$922</f>
        <v>0</v>
      </c>
      <c r="D7" s="93">
        <f>[3]Elproduktion!$N$923</f>
        <v>0</v>
      </c>
      <c r="E7" s="93">
        <f>[3]Elproduktion!$Q$924</f>
        <v>0</v>
      </c>
      <c r="F7" s="93">
        <f>[3]Elproduktion!$N$925</f>
        <v>0</v>
      </c>
      <c r="G7" s="93">
        <f>[3]Elproduktion!$R$926</f>
        <v>0</v>
      </c>
      <c r="H7" s="93">
        <f>[3]Elproduktion!$S$927</f>
        <v>0</v>
      </c>
      <c r="I7" s="93">
        <f>[3]Elproduktion!$N$928</f>
        <v>0</v>
      </c>
      <c r="J7" s="93">
        <f>[3]Elproduktion!$T$926</f>
        <v>0</v>
      </c>
      <c r="K7" s="93">
        <f>[3]Elproduktion!U924</f>
        <v>0</v>
      </c>
      <c r="L7" s="93">
        <f>[3]Elproduktion!V924</f>
        <v>0</v>
      </c>
      <c r="M7" s="93"/>
      <c r="N7" s="93"/>
      <c r="O7" s="93"/>
      <c r="P7" s="93">
        <f t="shared" si="0"/>
        <v>0</v>
      </c>
      <c r="Q7" s="53"/>
      <c r="AG7" s="53"/>
      <c r="AH7" s="53"/>
    </row>
    <row r="8" spans="1:34" ht="15.75">
      <c r="A8" s="5" t="s">
        <v>11</v>
      </c>
      <c r="B8" s="60"/>
      <c r="C8" s="93">
        <f>[3]Elproduktion!$N$930</f>
        <v>0</v>
      </c>
      <c r="D8" s="93">
        <f>[3]Elproduktion!$N$931</f>
        <v>0</v>
      </c>
      <c r="E8" s="93">
        <f>[3]Elproduktion!$Q$932</f>
        <v>0</v>
      </c>
      <c r="F8" s="93">
        <f>[3]Elproduktion!$N$933</f>
        <v>0</v>
      </c>
      <c r="G8" s="93">
        <f>[3]Elproduktion!$R$934</f>
        <v>0</v>
      </c>
      <c r="H8" s="93">
        <f>[3]Elproduktion!$S$935</f>
        <v>0</v>
      </c>
      <c r="I8" s="93">
        <f>[3]Elproduktion!$N$936</f>
        <v>0</v>
      </c>
      <c r="J8" s="93">
        <f>[3]Elproduktion!$T$934</f>
        <v>0</v>
      </c>
      <c r="K8" s="93">
        <f>[3]Elproduktion!U932</f>
        <v>0</v>
      </c>
      <c r="L8" s="93">
        <f>[3]Elproduktion!V932</f>
        <v>0</v>
      </c>
      <c r="M8" s="93"/>
      <c r="N8" s="93"/>
      <c r="O8" s="93"/>
      <c r="P8" s="93">
        <f t="shared" si="0"/>
        <v>0</v>
      </c>
      <c r="Q8" s="53"/>
      <c r="AG8" s="53"/>
      <c r="AH8" s="53"/>
    </row>
    <row r="9" spans="1:34" ht="15.75">
      <c r="A9" s="5" t="s">
        <v>12</v>
      </c>
      <c r="B9" s="60"/>
      <c r="C9" s="93">
        <f>[3]Elproduktion!$N$938</f>
        <v>0</v>
      </c>
      <c r="D9" s="93">
        <f>[3]Elproduktion!$N$939</f>
        <v>0</v>
      </c>
      <c r="E9" s="93">
        <f>[3]Elproduktion!$Q$940</f>
        <v>0</v>
      </c>
      <c r="F9" s="93">
        <f>[3]Elproduktion!$N$941</f>
        <v>0</v>
      </c>
      <c r="G9" s="93">
        <f>[3]Elproduktion!$R$942</f>
        <v>0</v>
      </c>
      <c r="H9" s="93">
        <f>[3]Elproduktion!$S$943</f>
        <v>0</v>
      </c>
      <c r="I9" s="93">
        <f>[3]Elproduktion!$N$944</f>
        <v>0</v>
      </c>
      <c r="J9" s="93">
        <f>[3]Elproduktion!$T$942</f>
        <v>0</v>
      </c>
      <c r="K9" s="93">
        <f>[3]Elproduktion!U940</f>
        <v>0</v>
      </c>
      <c r="L9" s="93">
        <f>[3]Elproduktion!V940</f>
        <v>0</v>
      </c>
      <c r="M9" s="93"/>
      <c r="N9" s="93"/>
      <c r="O9" s="93"/>
      <c r="P9" s="93">
        <f t="shared" si="0"/>
        <v>0</v>
      </c>
      <c r="Q9" s="53"/>
      <c r="AG9" s="53"/>
      <c r="AH9" s="53"/>
    </row>
    <row r="10" spans="1:34" ht="15.75">
      <c r="A10" s="5" t="s">
        <v>13</v>
      </c>
      <c r="B10" s="60"/>
      <c r="C10" s="93">
        <f>[3]Elproduktion!$N$946</f>
        <v>44198</v>
      </c>
      <c r="D10" s="93">
        <f>[3]Elproduktion!$N$947</f>
        <v>0</v>
      </c>
      <c r="E10" s="93">
        <f>[3]Elproduktion!$Q$948</f>
        <v>0</v>
      </c>
      <c r="F10" s="93">
        <f>[3]Elproduktion!$N$949</f>
        <v>0</v>
      </c>
      <c r="G10" s="93">
        <f>[3]Elproduktion!$R$950</f>
        <v>0</v>
      </c>
      <c r="H10" s="93">
        <f>[3]Elproduktion!$S$951</f>
        <v>0</v>
      </c>
      <c r="I10" s="93">
        <f>[3]Elproduktion!$N$952</f>
        <v>0</v>
      </c>
      <c r="J10" s="93">
        <f>[3]Elproduktion!$T$950</f>
        <v>0</v>
      </c>
      <c r="K10" s="93">
        <f>[3]Elproduktion!U948</f>
        <v>0</v>
      </c>
      <c r="L10" s="93">
        <f>[3]Elproduktion!V948</f>
        <v>0</v>
      </c>
      <c r="M10" s="93"/>
      <c r="N10" s="93"/>
      <c r="O10" s="93"/>
      <c r="P10" s="93">
        <f t="shared" si="0"/>
        <v>0</v>
      </c>
      <c r="Q10" s="53"/>
      <c r="R10" s="5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3"/>
      <c r="AH10" s="53"/>
    </row>
    <row r="11" spans="1:34" ht="15.75">
      <c r="A11" s="5" t="s">
        <v>14</v>
      </c>
      <c r="B11" s="60"/>
      <c r="C11" s="106">
        <f>SUM(C5:C10)</f>
        <v>46354.5</v>
      </c>
      <c r="D11" s="93">
        <f t="shared" ref="D11:O11" si="1">SUM(D5:D10)</f>
        <v>0</v>
      </c>
      <c r="E11" s="93">
        <f t="shared" si="1"/>
        <v>0</v>
      </c>
      <c r="F11" s="93">
        <f t="shared" si="1"/>
        <v>0</v>
      </c>
      <c r="G11" s="93">
        <f t="shared" si="1"/>
        <v>0</v>
      </c>
      <c r="H11" s="93">
        <f t="shared" si="1"/>
        <v>0</v>
      </c>
      <c r="I11" s="93">
        <f t="shared" si="1"/>
        <v>0</v>
      </c>
      <c r="J11" s="93">
        <f t="shared" si="1"/>
        <v>0</v>
      </c>
      <c r="K11" s="93">
        <f t="shared" si="1"/>
        <v>0</v>
      </c>
      <c r="L11" s="93">
        <f t="shared" si="1"/>
        <v>0</v>
      </c>
      <c r="M11" s="93">
        <f t="shared" si="1"/>
        <v>0</v>
      </c>
      <c r="N11" s="93">
        <f t="shared" si="1"/>
        <v>0</v>
      </c>
      <c r="O11" s="93">
        <f t="shared" si="1"/>
        <v>0</v>
      </c>
      <c r="P11" s="93">
        <f t="shared" si="0"/>
        <v>0</v>
      </c>
      <c r="Q11" s="53"/>
      <c r="R11" s="5"/>
      <c r="S11" s="59"/>
      <c r="T11" s="59"/>
      <c r="U11" s="59"/>
      <c r="V11" s="59"/>
      <c r="W11" s="59"/>
      <c r="X11" s="59"/>
      <c r="Y11" s="59"/>
      <c r="Z11" s="59"/>
      <c r="AA11" s="59"/>
      <c r="AB11" s="59"/>
      <c r="AC11" s="59"/>
      <c r="AD11" s="59"/>
      <c r="AE11" s="59"/>
      <c r="AF11" s="59"/>
      <c r="AG11" s="53"/>
      <c r="AH11" s="53"/>
    </row>
    <row r="12" spans="1:34" ht="15.75">
      <c r="B12" s="60"/>
      <c r="C12" s="60"/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4"/>
      <c r="R12" s="4"/>
      <c r="S12" s="4"/>
      <c r="T12" s="4"/>
    </row>
    <row r="13" spans="1:34" ht="15.75">
      <c r="B13" s="60"/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4"/>
      <c r="R13" s="4"/>
      <c r="S13" s="4"/>
      <c r="T13" s="4"/>
    </row>
    <row r="14" spans="1:34" ht="18.75">
      <c r="A14" s="3" t="s">
        <v>15</v>
      </c>
      <c r="B14" s="7"/>
      <c r="C14" s="60"/>
      <c r="D14" s="7"/>
      <c r="E14" s="7"/>
      <c r="F14" s="7"/>
      <c r="G14" s="7"/>
      <c r="H14" s="7"/>
      <c r="I14" s="7"/>
      <c r="J14" s="60"/>
      <c r="K14" s="60"/>
      <c r="L14" s="60"/>
      <c r="M14" s="60"/>
      <c r="N14" s="60"/>
      <c r="O14" s="60"/>
      <c r="P14" s="7"/>
      <c r="Q14" s="4"/>
      <c r="R14" s="4"/>
      <c r="S14" s="4"/>
      <c r="T14" s="4"/>
    </row>
    <row r="15" spans="1:34" ht="15.75">
      <c r="A15" s="79" t="str">
        <f>A2</f>
        <v>1281 Lund</v>
      </c>
      <c r="B15" s="60"/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4"/>
      <c r="R15" s="4"/>
      <c r="S15" s="4"/>
      <c r="T15" s="4"/>
    </row>
    <row r="16" spans="1:34" ht="30">
      <c r="A16" s="6">
        <v>2017</v>
      </c>
      <c r="B16" s="54" t="s">
        <v>16</v>
      </c>
      <c r="C16" s="67" t="s">
        <v>8</v>
      </c>
      <c r="D16" s="54" t="s">
        <v>32</v>
      </c>
      <c r="E16" s="54" t="s">
        <v>2</v>
      </c>
      <c r="F16" s="55" t="s">
        <v>3</v>
      </c>
      <c r="G16" s="54" t="s">
        <v>17</v>
      </c>
      <c r="H16" s="54" t="s">
        <v>52</v>
      </c>
      <c r="I16" s="55" t="s">
        <v>5</v>
      </c>
      <c r="J16" s="54" t="s">
        <v>4</v>
      </c>
      <c r="K16" s="54" t="s">
        <v>6</v>
      </c>
      <c r="L16" s="54" t="s">
        <v>7</v>
      </c>
      <c r="M16" s="54" t="s">
        <v>71</v>
      </c>
      <c r="N16" s="54" t="s">
        <v>68</v>
      </c>
      <c r="O16" s="55" t="s">
        <v>68</v>
      </c>
      <c r="P16" s="57" t="s">
        <v>9</v>
      </c>
      <c r="Q16" s="53"/>
      <c r="AG16" s="53"/>
      <c r="AH16" s="53"/>
    </row>
    <row r="17" spans="1:34" s="29" customFormat="1" ht="11.25">
      <c r="A17" s="81" t="s">
        <v>60</v>
      </c>
      <c r="B17" s="80" t="s">
        <v>63</v>
      </c>
      <c r="C17" s="49"/>
      <c r="D17" s="80" t="s">
        <v>59</v>
      </c>
      <c r="E17" s="27"/>
      <c r="F17" s="80" t="s">
        <v>61</v>
      </c>
      <c r="G17" s="27"/>
      <c r="H17" s="27"/>
      <c r="I17" s="80" t="s">
        <v>62</v>
      </c>
      <c r="J17" s="27"/>
      <c r="K17" s="27"/>
      <c r="L17" s="27"/>
      <c r="M17" s="27"/>
      <c r="N17" s="28"/>
      <c r="O17" s="28"/>
      <c r="P17" s="82" t="s">
        <v>66</v>
      </c>
      <c r="Q17" s="30"/>
      <c r="AG17" s="30"/>
      <c r="AH17" s="30"/>
    </row>
    <row r="18" spans="1:34" ht="15.75">
      <c r="A18" s="5" t="s">
        <v>18</v>
      </c>
      <c r="B18" s="110">
        <f>[3]Fjärrvärmeproduktion!$N$1290</f>
        <v>55913</v>
      </c>
      <c r="C18" s="112"/>
      <c r="D18" s="112">
        <f>[3]Fjärrvärmeproduktion!$N$1291</f>
        <v>0</v>
      </c>
      <c r="E18" s="112">
        <f>[3]Fjärrvärmeproduktion!$Q$1292</f>
        <v>0</v>
      </c>
      <c r="F18" s="112">
        <f>[3]Fjärrvärmeproduktion!$N$1293</f>
        <v>0</v>
      </c>
      <c r="G18" s="112">
        <f>[3]Fjärrvärmeproduktion!$R$1294</f>
        <v>55917</v>
      </c>
      <c r="H18" s="112">
        <f>[3]Fjärrvärmeproduktion!$S$1295</f>
        <v>11011</v>
      </c>
      <c r="I18" s="112">
        <f>[3]Fjärrvärmeproduktion!$N$1296</f>
        <v>0</v>
      </c>
      <c r="J18" s="112">
        <f>[3]Fjärrvärmeproduktion!$T$1294</f>
        <v>0</v>
      </c>
      <c r="K18" s="112">
        <f>[3]Fjärrvärmeproduktion!U1292</f>
        <v>0</v>
      </c>
      <c r="L18" s="112">
        <f>[3]Fjärrvärmeproduktion!V1292</f>
        <v>0</v>
      </c>
      <c r="M18" s="112">
        <f>[3]Fjärrvärmeproduktion!$W$1295</f>
        <v>0</v>
      </c>
      <c r="N18" s="112"/>
      <c r="O18" s="112"/>
      <c r="P18" s="112">
        <f>SUM(C18:O18)</f>
        <v>66928</v>
      </c>
      <c r="Q18" s="4"/>
      <c r="R18" s="4"/>
      <c r="S18" s="4"/>
      <c r="T18" s="4"/>
    </row>
    <row r="19" spans="1:34" ht="15.75">
      <c r="A19" s="5" t="s">
        <v>19</v>
      </c>
      <c r="B19" s="110">
        <f>[3]Fjärrvärmeproduktion!$N$1298</f>
        <v>0</v>
      </c>
      <c r="C19" s="112"/>
      <c r="D19" s="112">
        <f>[3]Fjärrvärmeproduktion!$N$1299</f>
        <v>0</v>
      </c>
      <c r="E19" s="112">
        <f>[3]Fjärrvärmeproduktion!$Q$1300</f>
        <v>0</v>
      </c>
      <c r="F19" s="112">
        <f>[3]Fjärrvärmeproduktion!$N$1301</f>
        <v>0</v>
      </c>
      <c r="G19" s="112">
        <f>[3]Fjärrvärmeproduktion!$R$1302</f>
        <v>0</v>
      </c>
      <c r="H19" s="112">
        <f>[3]Fjärrvärmeproduktion!$S$1303</f>
        <v>0</v>
      </c>
      <c r="I19" s="112">
        <f>[3]Fjärrvärmeproduktion!$N$1304</f>
        <v>0</v>
      </c>
      <c r="J19" s="112">
        <f>[3]Fjärrvärmeproduktion!$T$1302</f>
        <v>0</v>
      </c>
      <c r="K19" s="112">
        <f>[3]Fjärrvärmeproduktion!U1300</f>
        <v>0</v>
      </c>
      <c r="L19" s="112">
        <f>[3]Fjärrvärmeproduktion!V1300</f>
        <v>0</v>
      </c>
      <c r="M19" s="112">
        <f>[3]Fjärrvärmeproduktion!$W$1303</f>
        <v>0</v>
      </c>
      <c r="N19" s="112"/>
      <c r="O19" s="112"/>
      <c r="P19" s="112">
        <f t="shared" ref="P19:P23" si="2">SUM(C19:O19)</f>
        <v>0</v>
      </c>
      <c r="Q19" s="4"/>
      <c r="R19" s="4"/>
      <c r="S19" s="4"/>
      <c r="T19" s="4"/>
    </row>
    <row r="20" spans="1:34" ht="15.75">
      <c r="A20" s="5" t="s">
        <v>20</v>
      </c>
      <c r="B20" s="138">
        <f>[3]Fjärrvärmeproduktion!$N$1306</f>
        <v>0</v>
      </c>
      <c r="C20" s="112">
        <f>B20*1.015</f>
        <v>0</v>
      </c>
      <c r="D20" s="112">
        <f>[3]Fjärrvärmeproduktion!$N$1307</f>
        <v>0</v>
      </c>
      <c r="E20" s="112">
        <f>[3]Fjärrvärmeproduktion!$Q$1308</f>
        <v>0</v>
      </c>
      <c r="F20" s="112">
        <f>[3]Fjärrvärmeproduktion!$N$1309</f>
        <v>0</v>
      </c>
      <c r="G20" s="112">
        <f>[3]Fjärrvärmeproduktion!$R$1310</f>
        <v>0</v>
      </c>
      <c r="H20" s="112">
        <f>[3]Fjärrvärmeproduktion!$S$1311</f>
        <v>0</v>
      </c>
      <c r="I20" s="112">
        <f>[3]Fjärrvärmeproduktion!$N$1312</f>
        <v>0</v>
      </c>
      <c r="J20" s="112">
        <f>[3]Fjärrvärmeproduktion!$T$1310</f>
        <v>0</v>
      </c>
      <c r="K20" s="112">
        <f>[3]Fjärrvärmeproduktion!U1308</f>
        <v>0</v>
      </c>
      <c r="L20" s="112">
        <f>[3]Fjärrvärmeproduktion!V1308</f>
        <v>0</v>
      </c>
      <c r="M20" s="112">
        <f>[3]Fjärrvärmeproduktion!$W$1311</f>
        <v>0</v>
      </c>
      <c r="N20" s="112"/>
      <c r="O20" s="112"/>
      <c r="P20" s="112">
        <f t="shared" si="2"/>
        <v>0</v>
      </c>
      <c r="Q20" s="4"/>
      <c r="R20" s="4"/>
      <c r="S20" s="4"/>
      <c r="T20" s="4"/>
    </row>
    <row r="21" spans="1:34" ht="16.5" thickBot="1">
      <c r="A21" s="5" t="s">
        <v>21</v>
      </c>
      <c r="B21" s="110">
        <f>[3]Fjärrvärmeproduktion!$N$1314</f>
        <v>233852</v>
      </c>
      <c r="C21" s="148">
        <f>B21*0.33</f>
        <v>77171.16</v>
      </c>
      <c r="D21" s="112">
        <f>[3]Fjärrvärmeproduktion!$N$1315</f>
        <v>0</v>
      </c>
      <c r="E21" s="112">
        <f>[3]Fjärrvärmeproduktion!$Q$1316</f>
        <v>0</v>
      </c>
      <c r="F21" s="112">
        <f>[3]Fjärrvärmeproduktion!$N$1317</f>
        <v>0</v>
      </c>
      <c r="G21" s="112">
        <f>[3]Fjärrvärmeproduktion!$R$1318</f>
        <v>0</v>
      </c>
      <c r="H21" s="112">
        <f>[3]Fjärrvärmeproduktion!$S$1319</f>
        <v>0</v>
      </c>
      <c r="I21" s="112">
        <f>[3]Fjärrvärmeproduktion!$N$1320</f>
        <v>0</v>
      </c>
      <c r="J21" s="112">
        <f>[3]Fjärrvärmeproduktion!$T$1318</f>
        <v>0</v>
      </c>
      <c r="K21" s="112">
        <f>[3]Fjärrvärmeproduktion!U1316</f>
        <v>0</v>
      </c>
      <c r="L21" s="112">
        <f>[3]Fjärrvärmeproduktion!V1316</f>
        <v>0</v>
      </c>
      <c r="M21" s="112">
        <f>[3]Fjärrvärmeproduktion!$W$1319</f>
        <v>0</v>
      </c>
      <c r="N21" s="112"/>
      <c r="O21" s="112"/>
      <c r="P21" s="148">
        <f t="shared" si="2"/>
        <v>77171.16</v>
      </c>
      <c r="Q21" s="4"/>
      <c r="R21" s="37"/>
      <c r="S21" s="37"/>
      <c r="T21" s="37"/>
    </row>
    <row r="22" spans="1:34" ht="15.75">
      <c r="A22" s="5" t="s">
        <v>22</v>
      </c>
      <c r="B22" s="110">
        <f>[3]Fjärrvärmeproduktion!$N$1322</f>
        <v>12966</v>
      </c>
      <c r="C22" s="112"/>
      <c r="D22" s="112">
        <f>[3]Fjärrvärmeproduktion!$N$1323</f>
        <v>0</v>
      </c>
      <c r="E22" s="112">
        <f>[3]Fjärrvärmeproduktion!$Q$1324</f>
        <v>0</v>
      </c>
      <c r="F22" s="112">
        <f>[3]Fjärrvärmeproduktion!$N$1325</f>
        <v>0</v>
      </c>
      <c r="G22" s="112">
        <f>[3]Fjärrvärmeproduktion!$R$1326</f>
        <v>0</v>
      </c>
      <c r="H22" s="112">
        <f>[3]Fjärrvärmeproduktion!$S$1327</f>
        <v>0</v>
      </c>
      <c r="I22" s="112">
        <f>[3]Fjärrvärmeproduktion!$N$1328</f>
        <v>0</v>
      </c>
      <c r="J22" s="112">
        <f>[3]Fjärrvärmeproduktion!$T$1326</f>
        <v>0</v>
      </c>
      <c r="K22" s="112">
        <f>[3]Fjärrvärmeproduktion!U1324</f>
        <v>0</v>
      </c>
      <c r="L22" s="112">
        <f>[3]Fjärrvärmeproduktion!V1324</f>
        <v>0</v>
      </c>
      <c r="M22" s="112">
        <f>[3]Fjärrvärmeproduktion!$W$1327</f>
        <v>0</v>
      </c>
      <c r="N22" s="112"/>
      <c r="O22" s="112"/>
      <c r="P22" s="112">
        <f t="shared" si="2"/>
        <v>0</v>
      </c>
      <c r="Q22" s="31"/>
      <c r="R22" s="43" t="s">
        <v>24</v>
      </c>
      <c r="S22" s="88" t="str">
        <f>ROUND(P43/1000,0) &amp;" GWh"</f>
        <v>2046 GWh</v>
      </c>
      <c r="T22" s="38"/>
      <c r="U22" s="36"/>
    </row>
    <row r="23" spans="1:34" ht="15.75">
      <c r="A23" s="5" t="s">
        <v>23</v>
      </c>
      <c r="B23" s="138">
        <f>[3]Fjärrvärmeproduktion!$N$1330</f>
        <v>0</v>
      </c>
      <c r="C23" s="112"/>
      <c r="D23" s="112">
        <f>[3]Fjärrvärmeproduktion!$N$1331</f>
        <v>0</v>
      </c>
      <c r="E23" s="112">
        <f>[3]Fjärrvärmeproduktion!$Q$1332</f>
        <v>0</v>
      </c>
      <c r="F23" s="112">
        <f>[3]Fjärrvärmeproduktion!$N$1333</f>
        <v>0</v>
      </c>
      <c r="G23" s="112">
        <f>[3]Fjärrvärmeproduktion!$R$1334</f>
        <v>0</v>
      </c>
      <c r="H23" s="112">
        <f>[3]Fjärrvärmeproduktion!$S$1335</f>
        <v>0</v>
      </c>
      <c r="I23" s="112">
        <f>[3]Fjärrvärmeproduktion!$N$1336</f>
        <v>0</v>
      </c>
      <c r="J23" s="112">
        <f>[3]Fjärrvärmeproduktion!$T$1334</f>
        <v>0</v>
      </c>
      <c r="K23" s="112">
        <f>[3]Fjärrvärmeproduktion!U1332</f>
        <v>0</v>
      </c>
      <c r="L23" s="112">
        <f>[3]Fjärrvärmeproduktion!V1332</f>
        <v>0</v>
      </c>
      <c r="M23" s="112">
        <f>[3]Fjärrvärmeproduktion!$W$1335</f>
        <v>0</v>
      </c>
      <c r="N23" s="112"/>
      <c r="O23" s="112"/>
      <c r="P23" s="112">
        <f t="shared" si="2"/>
        <v>0</v>
      </c>
      <c r="Q23" s="31"/>
      <c r="R23" s="41"/>
      <c r="S23" s="4"/>
      <c r="T23" s="39"/>
      <c r="U23" s="36"/>
    </row>
    <row r="24" spans="1:34" ht="15.75">
      <c r="A24" s="5" t="s">
        <v>14</v>
      </c>
      <c r="B24" s="112">
        <f>SUM(B18:B23)</f>
        <v>302731</v>
      </c>
      <c r="C24" s="148">
        <f t="shared" ref="C24:O24" si="3">SUM(C18:C23)</f>
        <v>77171.16</v>
      </c>
      <c r="D24" s="112">
        <f t="shared" si="3"/>
        <v>0</v>
      </c>
      <c r="E24" s="112">
        <f t="shared" si="3"/>
        <v>0</v>
      </c>
      <c r="F24" s="112">
        <f t="shared" si="3"/>
        <v>0</v>
      </c>
      <c r="G24" s="112">
        <f t="shared" si="3"/>
        <v>55917</v>
      </c>
      <c r="H24" s="112">
        <f t="shared" si="3"/>
        <v>11011</v>
      </c>
      <c r="I24" s="112">
        <f t="shared" si="3"/>
        <v>0</v>
      </c>
      <c r="J24" s="112">
        <f t="shared" si="3"/>
        <v>0</v>
      </c>
      <c r="K24" s="112">
        <f t="shared" si="3"/>
        <v>0</v>
      </c>
      <c r="L24" s="112">
        <f t="shared" si="3"/>
        <v>0</v>
      </c>
      <c r="M24" s="112">
        <f t="shared" si="3"/>
        <v>0</v>
      </c>
      <c r="N24" s="112">
        <f t="shared" si="3"/>
        <v>0</v>
      </c>
      <c r="O24" s="112">
        <f t="shared" si="3"/>
        <v>0</v>
      </c>
      <c r="P24" s="148">
        <f>SUM(C24:O24)</f>
        <v>144099.16</v>
      </c>
      <c r="Q24" s="31"/>
      <c r="R24" s="41"/>
      <c r="S24" s="4" t="s">
        <v>25</v>
      </c>
      <c r="T24" s="39" t="s">
        <v>26</v>
      </c>
      <c r="U24" s="36"/>
    </row>
    <row r="25" spans="1:34" ht="15.75">
      <c r="B25" s="109"/>
      <c r="C25" s="109"/>
      <c r="D25" s="109"/>
      <c r="E25" s="109"/>
      <c r="F25" s="109"/>
      <c r="G25" s="109"/>
      <c r="H25" s="109"/>
      <c r="I25" s="109"/>
      <c r="J25" s="109"/>
      <c r="K25" s="109"/>
      <c r="L25" s="109"/>
      <c r="M25" s="109"/>
      <c r="N25" s="109"/>
      <c r="O25" s="109"/>
      <c r="P25" s="109"/>
      <c r="Q25" s="31"/>
      <c r="R25" s="85" t="str">
        <f>C30</f>
        <v>El</v>
      </c>
      <c r="S25" s="61" t="str">
        <f>ROUND(C43/1000,0) &amp;" GWh"</f>
        <v>1177 GWh</v>
      </c>
      <c r="T25" s="42">
        <f>C$44</f>
        <v>0.57513163394322664</v>
      </c>
      <c r="U25" s="36"/>
    </row>
    <row r="26" spans="1:34" ht="15.75">
      <c r="A26" s="6" t="s">
        <v>109</v>
      </c>
      <c r="B26" s="110">
        <f>[2]Skåne!$I$7+[2]Skåne!$I$8</f>
        <v>432709</v>
      </c>
      <c r="C26" s="109"/>
      <c r="D26" s="109"/>
      <c r="E26" s="109"/>
      <c r="F26" s="109"/>
      <c r="G26" s="109"/>
      <c r="H26" s="109"/>
      <c r="I26" s="109"/>
      <c r="J26" s="109"/>
      <c r="K26" s="109"/>
      <c r="L26" s="109"/>
      <c r="M26" s="109"/>
      <c r="N26" s="109"/>
      <c r="O26" s="109"/>
      <c r="P26" s="109"/>
      <c r="Q26" s="31"/>
      <c r="R26" s="86" t="str">
        <f>D30</f>
        <v>Oljeprodukter</v>
      </c>
      <c r="S26" s="61" t="str">
        <f>ROUND(D43/1000,0) &amp;" GWh"</f>
        <v>604 GWh</v>
      </c>
      <c r="T26" s="42">
        <f>D$44</f>
        <v>0.29495684345622852</v>
      </c>
      <c r="U26" s="36"/>
    </row>
    <row r="27" spans="1:34" ht="15.75">
      <c r="B27" s="60"/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31"/>
      <c r="R27" s="86" t="str">
        <f>E30</f>
        <v>Kol och koks</v>
      </c>
      <c r="S27" s="61" t="str">
        <f>ROUND(E43/1000,0) &amp;" GWh"</f>
        <v>0 GWh</v>
      </c>
      <c r="T27" s="42">
        <f>E$44</f>
        <v>0</v>
      </c>
      <c r="U27" s="36"/>
    </row>
    <row r="28" spans="1:34" ht="18.75">
      <c r="A28" s="3" t="s">
        <v>27</v>
      </c>
      <c r="B28" s="7"/>
      <c r="C28" s="60"/>
      <c r="D28" s="7"/>
      <c r="E28" s="7"/>
      <c r="F28" s="7"/>
      <c r="G28" s="7"/>
      <c r="H28" s="7"/>
      <c r="I28" s="60"/>
      <c r="J28" s="60"/>
      <c r="K28" s="60"/>
      <c r="L28" s="60"/>
      <c r="M28" s="60"/>
      <c r="N28" s="60"/>
      <c r="O28" s="60"/>
      <c r="P28" s="60"/>
      <c r="Q28" s="31"/>
      <c r="R28" s="86" t="str">
        <f>F30</f>
        <v>Gasol/naturgas</v>
      </c>
      <c r="S28" s="61" t="str">
        <f>ROUND(F43/1000,0) &amp;" GWh"</f>
        <v>36 GWh</v>
      </c>
      <c r="T28" s="42">
        <f>F$44</f>
        <v>1.7383874430503557E-2</v>
      </c>
      <c r="U28" s="36"/>
    </row>
    <row r="29" spans="1:34" ht="15.75">
      <c r="A29" s="79" t="str">
        <f>A2</f>
        <v>1281 Lund</v>
      </c>
      <c r="B29" s="60"/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31"/>
      <c r="R29" s="86" t="str">
        <f>G30</f>
        <v>Biodrivmedel</v>
      </c>
      <c r="S29" s="61" t="str">
        <f>ROUND(G43/1000,0) &amp;" GWh"</f>
        <v>150 GWh</v>
      </c>
      <c r="T29" s="42">
        <f>G$44</f>
        <v>7.314313053403379E-2</v>
      </c>
      <c r="U29" s="36"/>
    </row>
    <row r="30" spans="1:34" ht="30">
      <c r="A30" s="6">
        <v>2017</v>
      </c>
      <c r="B30" s="67" t="s">
        <v>70</v>
      </c>
      <c r="C30" s="56" t="s">
        <v>8</v>
      </c>
      <c r="D30" s="54" t="s">
        <v>32</v>
      </c>
      <c r="E30" s="54" t="s">
        <v>2</v>
      </c>
      <c r="F30" s="55" t="s">
        <v>3</v>
      </c>
      <c r="G30" s="54" t="s">
        <v>28</v>
      </c>
      <c r="H30" s="54" t="s">
        <v>52</v>
      </c>
      <c r="I30" s="55" t="s">
        <v>5</v>
      </c>
      <c r="J30" s="54" t="s">
        <v>4</v>
      </c>
      <c r="K30" s="54" t="s">
        <v>6</v>
      </c>
      <c r="L30" s="54" t="s">
        <v>7</v>
      </c>
      <c r="M30" s="54" t="s">
        <v>71</v>
      </c>
      <c r="N30" s="54" t="s">
        <v>68</v>
      </c>
      <c r="O30" s="55" t="s">
        <v>68</v>
      </c>
      <c r="P30" s="57" t="s">
        <v>29</v>
      </c>
      <c r="Q30" s="31"/>
      <c r="R30" s="85" t="str">
        <f>H30</f>
        <v>Biobränslen</v>
      </c>
      <c r="S30" s="61" t="str">
        <f>ROUND(H43/1000,0) &amp;" GWh"</f>
        <v>51 GWh</v>
      </c>
      <c r="T30" s="42">
        <f>H$44</f>
        <v>2.5149349257621911E-2</v>
      </c>
      <c r="U30" s="36"/>
    </row>
    <row r="31" spans="1:34" s="29" customFormat="1">
      <c r="A31" s="26"/>
      <c r="B31" s="80" t="s">
        <v>65</v>
      </c>
      <c r="C31" s="83" t="s">
        <v>64</v>
      </c>
      <c r="D31" s="80" t="s">
        <v>59</v>
      </c>
      <c r="E31" s="27"/>
      <c r="F31" s="80" t="s">
        <v>61</v>
      </c>
      <c r="G31" s="80" t="s">
        <v>107</v>
      </c>
      <c r="H31" s="80" t="s">
        <v>69</v>
      </c>
      <c r="I31" s="80" t="s">
        <v>62</v>
      </c>
      <c r="J31" s="27"/>
      <c r="K31" s="27"/>
      <c r="L31" s="27"/>
      <c r="M31" s="27"/>
      <c r="N31" s="28"/>
      <c r="O31" s="28"/>
      <c r="P31" s="82" t="s">
        <v>67</v>
      </c>
      <c r="Q31" s="32"/>
      <c r="R31" s="85" t="str">
        <f>I30</f>
        <v>Biogas</v>
      </c>
      <c r="S31" s="61" t="str">
        <f>ROUND(I43/1000,0) &amp;" GWh"</f>
        <v>29 GWh</v>
      </c>
      <c r="T31" s="42">
        <f>I$44</f>
        <v>1.4235168378385591E-2</v>
      </c>
      <c r="U31" s="35"/>
      <c r="AG31" s="30"/>
      <c r="AH31" s="30"/>
    </row>
    <row r="32" spans="1:34" ht="15.75">
      <c r="A32" s="5" t="s">
        <v>30</v>
      </c>
      <c r="B32" s="93">
        <f>[3]Slutanvändning!$N$1871</f>
        <v>0</v>
      </c>
      <c r="C32" s="93">
        <f>[3]Slutanvändning!$N$1872</f>
        <v>17220</v>
      </c>
      <c r="D32" s="104">
        <f>[3]Slutanvändning!$N$1865</f>
        <v>15912</v>
      </c>
      <c r="E32" s="93">
        <f>[3]Slutanvändning!$Q$1866</f>
        <v>0</v>
      </c>
      <c r="F32" s="93">
        <f>[3]Slutanvändning!$N$1867</f>
        <v>0</v>
      </c>
      <c r="G32" s="93">
        <f>[3]Slutanvändning!$N$1868</f>
        <v>3523</v>
      </c>
      <c r="H32" s="93">
        <f>[3]Slutanvändning!$N$1869</f>
        <v>0</v>
      </c>
      <c r="I32" s="104">
        <f>[3]Slutanvändning!$N$1870</f>
        <v>0</v>
      </c>
      <c r="J32" s="93">
        <v>0</v>
      </c>
      <c r="K32" s="93">
        <f>[3]Slutanvändning!U1866</f>
        <v>0</v>
      </c>
      <c r="L32" s="93">
        <f>[3]Slutanvändning!V1866</f>
        <v>0</v>
      </c>
      <c r="M32" s="93"/>
      <c r="N32" s="93"/>
      <c r="O32" s="93"/>
      <c r="P32" s="93">
        <f t="shared" ref="P32:P38" si="4">SUM(B32:N32)</f>
        <v>36655</v>
      </c>
      <c r="Q32" s="33"/>
      <c r="R32" s="86" t="str">
        <f>J30</f>
        <v>Avlutar</v>
      </c>
      <c r="S32" s="61" t="str">
        <f>ROUND(J43/1000,0) &amp;" GWh"</f>
        <v>0 GWh</v>
      </c>
      <c r="T32" s="42">
        <f>J$44</f>
        <v>0</v>
      </c>
      <c r="U32" s="36"/>
    </row>
    <row r="33" spans="1:47" ht="15.75">
      <c r="A33" s="5" t="s">
        <v>33</v>
      </c>
      <c r="B33" s="93">
        <f>[3]Slutanvändning!$N$1880</f>
        <v>49239</v>
      </c>
      <c r="C33" s="93">
        <f>[3]Slutanvändning!$N$1881</f>
        <v>100186</v>
      </c>
      <c r="D33" s="140">
        <f>[3]Slutanvändning!$N$1874</f>
        <v>5039.5</v>
      </c>
      <c r="E33" s="93">
        <f>[3]Slutanvändning!$Q$1875</f>
        <v>0</v>
      </c>
      <c r="F33" s="93">
        <f>[3]Slutanvändning!$N$1876</f>
        <v>35576</v>
      </c>
      <c r="G33" s="93">
        <f>[3]Slutanvändning!$N$1877</f>
        <v>0</v>
      </c>
      <c r="H33" s="93">
        <f>[3]Slutanvändning!$N$1878</f>
        <v>73</v>
      </c>
      <c r="I33" s="140">
        <f>[3]Slutanvändning!$N$1879</f>
        <v>6562.5</v>
      </c>
      <c r="J33" s="93">
        <v>0</v>
      </c>
      <c r="K33" s="93">
        <f>[3]Slutanvändning!U1875</f>
        <v>0</v>
      </c>
      <c r="L33" s="93">
        <f>[3]Slutanvändning!V1875</f>
        <v>0</v>
      </c>
      <c r="M33" s="93"/>
      <c r="N33" s="93"/>
      <c r="O33" s="93"/>
      <c r="P33" s="149">
        <f t="shared" si="4"/>
        <v>196676</v>
      </c>
      <c r="Q33" s="33"/>
      <c r="R33" s="85" t="str">
        <f>K30</f>
        <v>Torv</v>
      </c>
      <c r="S33" s="61" t="str">
        <f>ROUND(K43/1000,0) &amp;" GWh"</f>
        <v>0 GWh</v>
      </c>
      <c r="T33" s="42">
        <f>K$44</f>
        <v>0</v>
      </c>
      <c r="U33" s="36"/>
    </row>
    <row r="34" spans="1:47" ht="15.75">
      <c r="A34" s="5" t="s">
        <v>34</v>
      </c>
      <c r="B34" s="93">
        <f>[3]Slutanvändning!$N$1889</f>
        <v>58957</v>
      </c>
      <c r="C34" s="93">
        <f>[3]Slutanvändning!$N$1890</f>
        <v>154270</v>
      </c>
      <c r="D34" s="104">
        <f>[3]Slutanvändning!$N$1883</f>
        <v>13046</v>
      </c>
      <c r="E34" s="93">
        <f>[3]Slutanvändning!$Q$1884</f>
        <v>0</v>
      </c>
      <c r="F34" s="93">
        <f>[3]Slutanvändning!$N$1885</f>
        <v>0</v>
      </c>
      <c r="G34" s="93">
        <f>[3]Slutanvändning!$N$1886</f>
        <v>0</v>
      </c>
      <c r="H34" s="93">
        <f>[3]Slutanvändning!$N$1887</f>
        <v>0</v>
      </c>
      <c r="I34" s="104">
        <f>[3]Slutanvändning!$N$1888</f>
        <v>0</v>
      </c>
      <c r="J34" s="93">
        <v>0</v>
      </c>
      <c r="K34" s="93">
        <f>[3]Slutanvändning!U1884</f>
        <v>0</v>
      </c>
      <c r="L34" s="93">
        <f>[3]Slutanvändning!V1884</f>
        <v>0</v>
      </c>
      <c r="M34" s="93"/>
      <c r="N34" s="93"/>
      <c r="O34" s="93"/>
      <c r="P34" s="93">
        <f t="shared" si="4"/>
        <v>226273</v>
      </c>
      <c r="Q34" s="33"/>
      <c r="R34" s="86" t="str">
        <f>L30</f>
        <v>Avfall</v>
      </c>
      <c r="S34" s="61" t="str">
        <f>ROUND(L43/1000,0) &amp;" GWh"</f>
        <v>0 GWh</v>
      </c>
      <c r="T34" s="42">
        <f>L$44</f>
        <v>0</v>
      </c>
      <c r="U34" s="36"/>
      <c r="V34" s="8"/>
      <c r="W34" s="59"/>
    </row>
    <row r="35" spans="1:47" ht="15.75">
      <c r="A35" s="5" t="s">
        <v>35</v>
      </c>
      <c r="B35" s="93">
        <f>[3]Slutanvändning!$N$1898</f>
        <v>0</v>
      </c>
      <c r="C35" s="93">
        <f>[3]Slutanvändning!$N$1899</f>
        <v>1229</v>
      </c>
      <c r="D35" s="104">
        <f>[3]Slutanvändning!$N$1892</f>
        <v>565707</v>
      </c>
      <c r="E35" s="93">
        <f>[3]Slutanvändning!$Q$1893</f>
        <v>0</v>
      </c>
      <c r="F35" s="93">
        <f>[3]Slutanvändning!$N$1894</f>
        <v>0</v>
      </c>
      <c r="G35" s="93">
        <f>[3]Slutanvändning!$N$1895</f>
        <v>90247</v>
      </c>
      <c r="H35" s="93">
        <f>[3]Slutanvändning!$N$1896</f>
        <v>0</v>
      </c>
      <c r="I35" s="104">
        <f>[3]Slutanvändning!$N$1897</f>
        <v>0</v>
      </c>
      <c r="J35" s="93">
        <v>0</v>
      </c>
      <c r="K35" s="93">
        <f>[3]Slutanvändning!U1893</f>
        <v>0</v>
      </c>
      <c r="L35" s="93">
        <f>[3]Slutanvändning!V1893</f>
        <v>0</v>
      </c>
      <c r="M35" s="93"/>
      <c r="N35" s="93"/>
      <c r="O35" s="93"/>
      <c r="P35" s="93">
        <f>SUM(B35:N35)</f>
        <v>657183</v>
      </c>
      <c r="Q35" s="33"/>
      <c r="R35" s="85" t="str">
        <f>M30</f>
        <v>RT-flis</v>
      </c>
      <c r="S35" s="61" t="str">
        <f>ROUND(M43/1000,0) &amp;" GWh"</f>
        <v>0 GWh</v>
      </c>
      <c r="T35" s="42">
        <f>M$44</f>
        <v>0</v>
      </c>
      <c r="U35" s="36"/>
    </row>
    <row r="36" spans="1:47" ht="15.75">
      <c r="A36" s="5" t="s">
        <v>36</v>
      </c>
      <c r="B36" s="93">
        <f>[3]Slutanvändning!$N$1907</f>
        <v>359577</v>
      </c>
      <c r="C36" s="93">
        <f>[3]Slutanvändning!$N$1908</f>
        <v>472283</v>
      </c>
      <c r="D36" s="104">
        <f>[3]Slutanvändning!$N$1901</f>
        <v>1544</v>
      </c>
      <c r="E36" s="93">
        <f>[3]Slutanvändning!$Q$1902</f>
        <v>0</v>
      </c>
      <c r="F36" s="93">
        <f>[3]Slutanvändning!$N$1903</f>
        <v>0</v>
      </c>
      <c r="G36" s="93">
        <f>[3]Slutanvändning!$N$1904</f>
        <v>0</v>
      </c>
      <c r="H36" s="93">
        <f>[3]Slutanvändning!$N$1905</f>
        <v>0</v>
      </c>
      <c r="I36" s="104">
        <f>[3]Slutanvändning!$N$1906</f>
        <v>0</v>
      </c>
      <c r="J36" s="93">
        <v>0</v>
      </c>
      <c r="K36" s="93">
        <f>[3]Slutanvändning!U1902</f>
        <v>0</v>
      </c>
      <c r="L36" s="93">
        <f>[3]Slutanvändning!V1902</f>
        <v>0</v>
      </c>
      <c r="M36" s="93"/>
      <c r="N36" s="93"/>
      <c r="O36" s="93"/>
      <c r="P36" s="93">
        <f t="shared" si="4"/>
        <v>833404</v>
      </c>
      <c r="Q36" s="33"/>
      <c r="R36" s="85" t="str">
        <f>N30</f>
        <v>Övrigt</v>
      </c>
      <c r="S36" s="61" t="str">
        <f>ROUND(N43/1000,0) &amp;" GWh"</f>
        <v>0 GWh</v>
      </c>
      <c r="T36" s="42">
        <f>N$44</f>
        <v>0</v>
      </c>
      <c r="U36" s="36"/>
    </row>
    <row r="37" spans="1:47" ht="15.75">
      <c r="A37" s="5" t="s">
        <v>37</v>
      </c>
      <c r="B37" s="93">
        <f>[3]Slutanvändning!$N$1916</f>
        <v>63381</v>
      </c>
      <c r="C37" s="93">
        <f>[3]Slutanvändning!$N$1917</f>
        <v>181465</v>
      </c>
      <c r="D37" s="104">
        <f>[3]Slutanvändning!$N$1910</f>
        <v>2041</v>
      </c>
      <c r="E37" s="93">
        <f>[3]Slutanvändning!$Q$1911</f>
        <v>0</v>
      </c>
      <c r="F37" s="106">
        <f>[3]Slutanvändning!$N$1912+'[3]LÄNKNING GAS '!$H$38</f>
        <v>0</v>
      </c>
      <c r="G37" s="93">
        <f>[3]Slutanvändning!$N$1913</f>
        <v>0</v>
      </c>
      <c r="H37" s="93">
        <f>[3]Slutanvändning!$N$1914</f>
        <v>40384</v>
      </c>
      <c r="I37" s="128">
        <f>[3]Slutanvändning!$N$1915+'[3]LÄNKNING GAS '!$E$38</f>
        <v>22569.690999999999</v>
      </c>
      <c r="J37" s="93">
        <v>0</v>
      </c>
      <c r="K37" s="93">
        <f>[3]Slutanvändning!U1911</f>
        <v>0</v>
      </c>
      <c r="L37" s="93">
        <f>[3]Slutanvändning!V1911</f>
        <v>0</v>
      </c>
      <c r="M37" s="93"/>
      <c r="N37" s="93"/>
      <c r="O37" s="93"/>
      <c r="P37" s="106">
        <f t="shared" si="4"/>
        <v>309840.69099999999</v>
      </c>
      <c r="Q37" s="33"/>
      <c r="R37" s="86" t="str">
        <f>O30</f>
        <v>Övrigt</v>
      </c>
      <c r="S37" s="61" t="str">
        <f>ROUND(O43/1000,0) &amp;" GWh"</f>
        <v>0 GWh</v>
      </c>
      <c r="T37" s="42">
        <f>O$44</f>
        <v>0</v>
      </c>
      <c r="U37" s="36"/>
    </row>
    <row r="38" spans="1:47" ht="15.75">
      <c r="A38" s="5" t="s">
        <v>38</v>
      </c>
      <c r="B38" s="93">
        <f>[3]Slutanvändning!$N$1925</f>
        <v>157363</v>
      </c>
      <c r="C38" s="93">
        <f>[3]Slutanvändning!$N$1926</f>
        <v>82090</v>
      </c>
      <c r="D38" s="104">
        <f>[3]Slutanvändning!$N$1919</f>
        <v>338</v>
      </c>
      <c r="E38" s="93">
        <f>[3]Slutanvändning!$Q$1920</f>
        <v>0</v>
      </c>
      <c r="F38" s="106">
        <f>[3]Slutanvändning!$N$1921+'[3]LÄNKNING GAS '!$G$38</f>
        <v>0</v>
      </c>
      <c r="G38" s="93">
        <f>[3]Slutanvändning!$N$1922</f>
        <v>0</v>
      </c>
      <c r="H38" s="93">
        <f>[3]Slutanvändning!$N$1923</f>
        <v>0</v>
      </c>
      <c r="I38" s="128">
        <f>'[3]LÄNKNING GAS '!$D$38</f>
        <v>0</v>
      </c>
      <c r="J38" s="93">
        <v>0</v>
      </c>
      <c r="K38" s="93">
        <f>[3]Slutanvändning!U1920</f>
        <v>0</v>
      </c>
      <c r="L38" s="93">
        <f>[3]Slutanvändning!V1920</f>
        <v>0</v>
      </c>
      <c r="M38" s="93"/>
      <c r="N38" s="93"/>
      <c r="O38" s="93"/>
      <c r="P38" s="93">
        <f t="shared" si="4"/>
        <v>239791</v>
      </c>
      <c r="Q38" s="33"/>
      <c r="R38" s="44"/>
      <c r="S38" s="152" t="str">
        <f>ROUND(B43/1000,0) &amp;" GWh"</f>
        <v>0 GWh</v>
      </c>
      <c r="T38" s="42"/>
      <c r="U38" s="36"/>
    </row>
    <row r="39" spans="1:47" ht="15.75">
      <c r="A39" s="5" t="s">
        <v>39</v>
      </c>
      <c r="B39" s="93">
        <f>[3]Slutanvändning!$N$1934</f>
        <v>0</v>
      </c>
      <c r="C39" s="93">
        <f>[3]Slutanvändning!$N$1935</f>
        <v>3904</v>
      </c>
      <c r="D39" s="104">
        <f>[3]Slutanvändning!$N$1928</f>
        <v>0</v>
      </c>
      <c r="E39" s="93">
        <f>[3]Slutanvändning!$Q$1929</f>
        <v>0</v>
      </c>
      <c r="F39" s="106">
        <f>[3]Slutanvändning!$N$1930+'[3]JACOB. Gas hushåll'!$D$6</f>
        <v>0</v>
      </c>
      <c r="G39" s="93">
        <f>[3]Slutanvändning!$N$1931</f>
        <v>0</v>
      </c>
      <c r="H39" s="93">
        <f>[3]Slutanvändning!$N$1932</f>
        <v>0</v>
      </c>
      <c r="I39" s="128">
        <f>[3]Slutanvändning!$N$1933+'[3]JACOB. Gas hushåll'!$I$6</f>
        <v>0</v>
      </c>
      <c r="J39" s="93">
        <v>0</v>
      </c>
      <c r="K39" s="93">
        <f>[3]Slutanvändning!U1929</f>
        <v>0</v>
      </c>
      <c r="L39" s="93">
        <f>[3]Slutanvändning!V1929</f>
        <v>0</v>
      </c>
      <c r="M39" s="93"/>
      <c r="N39" s="93"/>
      <c r="O39" s="93"/>
      <c r="P39" s="93">
        <f>SUM(B39:N39)</f>
        <v>3904</v>
      </c>
      <c r="Q39" s="33"/>
      <c r="R39" s="41"/>
      <c r="S39" s="10"/>
      <c r="T39" s="64"/>
    </row>
    <row r="40" spans="1:47" ht="15.75">
      <c r="A40" s="5" t="s">
        <v>14</v>
      </c>
      <c r="B40" s="93">
        <f>SUM(B32:B39)</f>
        <v>688517</v>
      </c>
      <c r="C40" s="93">
        <f t="shared" ref="C40:O40" si="5">SUM(C32:C39)</f>
        <v>1012647</v>
      </c>
      <c r="D40" s="149">
        <f t="shared" si="5"/>
        <v>603627.5</v>
      </c>
      <c r="E40" s="93">
        <f t="shared" si="5"/>
        <v>0</v>
      </c>
      <c r="F40" s="93">
        <f>SUM(F32:F39)</f>
        <v>35576</v>
      </c>
      <c r="G40" s="93">
        <f t="shared" si="5"/>
        <v>93770</v>
      </c>
      <c r="H40" s="93">
        <f t="shared" si="5"/>
        <v>40457</v>
      </c>
      <c r="I40" s="139">
        <f t="shared" si="5"/>
        <v>29132.190999999999</v>
      </c>
      <c r="J40" s="93">
        <f t="shared" si="5"/>
        <v>0</v>
      </c>
      <c r="K40" s="93">
        <f t="shared" si="5"/>
        <v>0</v>
      </c>
      <c r="L40" s="93">
        <f t="shared" si="5"/>
        <v>0</v>
      </c>
      <c r="M40" s="93">
        <f t="shared" si="5"/>
        <v>0</v>
      </c>
      <c r="N40" s="93">
        <f t="shared" si="5"/>
        <v>0</v>
      </c>
      <c r="O40" s="93">
        <f t="shared" si="5"/>
        <v>0</v>
      </c>
      <c r="P40" s="139">
        <f>SUM(B40:N40)</f>
        <v>2503726.6910000001</v>
      </c>
      <c r="Q40" s="33"/>
      <c r="R40" s="41"/>
      <c r="S40" s="10" t="s">
        <v>25</v>
      </c>
      <c r="T40" s="64" t="s">
        <v>26</v>
      </c>
    </row>
    <row r="41" spans="1:47">
      <c r="B41" s="60"/>
      <c r="C41" s="60"/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6"/>
      <c r="R41" s="41" t="s">
        <v>40</v>
      </c>
      <c r="S41" s="65" t="str">
        <f>ROUND((B46+C46)/1000,0) &amp;" GWh"</f>
        <v>134 GWh</v>
      </c>
      <c r="T41" s="117"/>
    </row>
    <row r="42" spans="1:47">
      <c r="A42" s="46" t="s">
        <v>43</v>
      </c>
      <c r="B42" s="94">
        <f>B39+B38+B37</f>
        <v>220744</v>
      </c>
      <c r="C42" s="94">
        <f>C39+C38+C37</f>
        <v>267459</v>
      </c>
      <c r="D42" s="94">
        <f>D39+D38+D37</f>
        <v>2379</v>
      </c>
      <c r="E42" s="94">
        <f t="shared" ref="E42:P42" si="6">E39+E38+E37</f>
        <v>0</v>
      </c>
      <c r="F42" s="95">
        <f t="shared" si="6"/>
        <v>0</v>
      </c>
      <c r="G42" s="94">
        <f t="shared" si="6"/>
        <v>0</v>
      </c>
      <c r="H42" s="94">
        <f t="shared" si="6"/>
        <v>40384</v>
      </c>
      <c r="I42" s="95">
        <f t="shared" si="6"/>
        <v>22569.690999999999</v>
      </c>
      <c r="J42" s="94">
        <f t="shared" si="6"/>
        <v>0</v>
      </c>
      <c r="K42" s="94">
        <f t="shared" si="6"/>
        <v>0</v>
      </c>
      <c r="L42" s="94">
        <f t="shared" si="6"/>
        <v>0</v>
      </c>
      <c r="M42" s="94">
        <f t="shared" si="6"/>
        <v>0</v>
      </c>
      <c r="N42" s="94">
        <f t="shared" si="6"/>
        <v>0</v>
      </c>
      <c r="O42" s="94">
        <f t="shared" si="6"/>
        <v>0</v>
      </c>
      <c r="P42" s="94">
        <f t="shared" si="6"/>
        <v>553535.69099999999</v>
      </c>
      <c r="Q42" s="34"/>
      <c r="R42" s="41" t="s">
        <v>41</v>
      </c>
      <c r="S42" s="11" t="str">
        <f>ROUND(P42/1000,0) &amp;" GWh"</f>
        <v>554 GWh</v>
      </c>
      <c r="T42" s="42">
        <f>P42/P40</f>
        <v>0.22108471063944893</v>
      </c>
    </row>
    <row r="43" spans="1:47" ht="15.75">
      <c r="A43" s="47" t="s">
        <v>45</v>
      </c>
      <c r="B43" s="95"/>
      <c r="C43" s="114">
        <f>C40+C24-C7+C46</f>
        <v>1177003.6128</v>
      </c>
      <c r="D43" s="114">
        <f t="shared" ref="D43:O43" si="7">D11+D24+D40</f>
        <v>603627.5</v>
      </c>
      <c r="E43" s="114">
        <f t="shared" si="7"/>
        <v>0</v>
      </c>
      <c r="F43" s="114">
        <f t="shared" si="7"/>
        <v>35576</v>
      </c>
      <c r="G43" s="114">
        <f t="shared" si="7"/>
        <v>149687</v>
      </c>
      <c r="H43" s="114">
        <f t="shared" si="7"/>
        <v>51468</v>
      </c>
      <c r="I43" s="114">
        <f t="shared" si="7"/>
        <v>29132.190999999999</v>
      </c>
      <c r="J43" s="114">
        <f t="shared" si="7"/>
        <v>0</v>
      </c>
      <c r="K43" s="114">
        <f t="shared" si="7"/>
        <v>0</v>
      </c>
      <c r="L43" s="114">
        <f t="shared" si="7"/>
        <v>0</v>
      </c>
      <c r="M43" s="114">
        <f t="shared" si="7"/>
        <v>0</v>
      </c>
      <c r="N43" s="114">
        <f t="shared" si="7"/>
        <v>0</v>
      </c>
      <c r="O43" s="114">
        <f t="shared" si="7"/>
        <v>0</v>
      </c>
      <c r="P43">
        <f>SUM(C43:O43)</f>
        <v>2046494.3038000001</v>
      </c>
      <c r="Q43" s="34"/>
      <c r="R43" s="41" t="s">
        <v>42</v>
      </c>
      <c r="S43" s="11" t="str">
        <f>ROUND(P36/1000,0) &amp;" GWh"</f>
        <v>833 GWh</v>
      </c>
      <c r="T43" s="63">
        <f>P36/P40</f>
        <v>0.33286540539580001</v>
      </c>
    </row>
    <row r="44" spans="1:47">
      <c r="A44" s="47" t="s">
        <v>46</v>
      </c>
      <c r="B44" s="180"/>
      <c r="C44" s="103">
        <f>C43/$P$43</f>
        <v>0.57513163394322664</v>
      </c>
      <c r="D44" s="103">
        <f t="shared" ref="D44:P44" si="8">D43/$P$43</f>
        <v>0.29495684345622852</v>
      </c>
      <c r="E44" s="103">
        <f t="shared" si="8"/>
        <v>0</v>
      </c>
      <c r="F44" s="103">
        <f t="shared" si="8"/>
        <v>1.7383874430503557E-2</v>
      </c>
      <c r="G44" s="103">
        <f t="shared" si="8"/>
        <v>7.314313053403379E-2</v>
      </c>
      <c r="H44" s="103">
        <f t="shared" si="8"/>
        <v>2.5149349257621911E-2</v>
      </c>
      <c r="I44" s="103">
        <f t="shared" si="8"/>
        <v>1.4235168378385591E-2</v>
      </c>
      <c r="J44" s="103">
        <f t="shared" si="8"/>
        <v>0</v>
      </c>
      <c r="K44" s="103">
        <f t="shared" si="8"/>
        <v>0</v>
      </c>
      <c r="L44" s="103">
        <f t="shared" si="8"/>
        <v>0</v>
      </c>
      <c r="M44" s="103">
        <f t="shared" si="8"/>
        <v>0</v>
      </c>
      <c r="N44" s="103">
        <f t="shared" si="8"/>
        <v>0</v>
      </c>
      <c r="O44" s="103">
        <f t="shared" si="8"/>
        <v>0</v>
      </c>
      <c r="P44" s="103">
        <f t="shared" si="8"/>
        <v>1</v>
      </c>
      <c r="Q44" s="34"/>
      <c r="R44" s="41" t="s">
        <v>44</v>
      </c>
      <c r="S44" s="11" t="str">
        <f>ROUND(P34/1000,0) &amp;" GWh"</f>
        <v>226 GWh</v>
      </c>
      <c r="T44" s="42">
        <f>P34/P40</f>
        <v>9.0374480894168802E-2</v>
      </c>
      <c r="U44" s="36"/>
    </row>
    <row r="45" spans="1:47">
      <c r="A45" s="48"/>
      <c r="B45" s="104"/>
      <c r="C45" s="56"/>
      <c r="D45" s="56"/>
      <c r="E45" s="56"/>
      <c r="F45" s="67"/>
      <c r="G45" s="56"/>
      <c r="H45" s="56"/>
      <c r="I45" s="67"/>
      <c r="J45" s="56"/>
      <c r="K45" s="56"/>
      <c r="L45" s="56"/>
      <c r="M45" s="56"/>
      <c r="N45" s="67"/>
      <c r="O45" s="67"/>
      <c r="P45" s="67"/>
      <c r="Q45" s="34"/>
      <c r="R45" s="41" t="s">
        <v>31</v>
      </c>
      <c r="S45" s="11" t="str">
        <f>ROUND(P32/1000,0) &amp;" GWh"</f>
        <v>37 GWh</v>
      </c>
      <c r="T45" s="42">
        <f>P32/P40</f>
        <v>1.464017623479495E-2</v>
      </c>
      <c r="U45" s="36"/>
    </row>
    <row r="46" spans="1:47">
      <c r="A46" s="48" t="s">
        <v>49</v>
      </c>
      <c r="B46" s="68">
        <f>B24+B26-B40-B49</f>
        <v>46923</v>
      </c>
      <c r="C46" s="68">
        <f>(C40+C24)*0.08</f>
        <v>87185.452799999999</v>
      </c>
      <c r="D46" s="56"/>
      <c r="E46" s="56"/>
      <c r="F46" s="67"/>
      <c r="G46" s="56"/>
      <c r="H46" s="56"/>
      <c r="I46" s="67"/>
      <c r="J46" s="56"/>
      <c r="K46" s="56"/>
      <c r="L46" s="56"/>
      <c r="M46" s="56"/>
      <c r="N46" s="67"/>
      <c r="O46" s="67"/>
      <c r="P46" s="52"/>
      <c r="Q46" s="34"/>
      <c r="R46" s="41" t="s">
        <v>47</v>
      </c>
      <c r="S46" s="11" t="str">
        <f>ROUND(P33/1000,0) &amp;" GWh"</f>
        <v>197 GWh</v>
      </c>
      <c r="T46" s="63">
        <f>P33/P40</f>
        <v>7.8553302445901835E-2</v>
      </c>
      <c r="U46" s="36"/>
    </row>
    <row r="47" spans="1:47">
      <c r="A47" s="48" t="s">
        <v>51</v>
      </c>
      <c r="B47" s="97">
        <f>B46/(B24+B26)</f>
        <v>6.3802621559882519E-2</v>
      </c>
      <c r="C47" s="97">
        <f>C46/(C40+C24)</f>
        <v>0.08</v>
      </c>
      <c r="D47" s="56"/>
      <c r="E47" s="56"/>
      <c r="F47" s="67"/>
      <c r="G47" s="56"/>
      <c r="H47" s="56"/>
      <c r="I47" s="67"/>
      <c r="J47" s="56"/>
      <c r="K47" s="56"/>
      <c r="L47" s="56"/>
      <c r="M47" s="56"/>
      <c r="N47" s="67"/>
      <c r="O47" s="67"/>
      <c r="P47" s="67"/>
      <c r="Q47" s="34"/>
      <c r="R47" s="41" t="s">
        <v>48</v>
      </c>
      <c r="S47" s="11" t="str">
        <f>ROUND(P35/1000,0) &amp;" GWh"</f>
        <v>657 GWh</v>
      </c>
      <c r="T47" s="63">
        <f>P35/P40</f>
        <v>0.26248192438988538</v>
      </c>
    </row>
    <row r="48" spans="1:47" ht="15.75" thickBot="1">
      <c r="A48" s="13"/>
      <c r="B48" s="98"/>
      <c r="C48" s="100"/>
      <c r="D48" s="100"/>
      <c r="E48" s="100"/>
      <c r="F48" s="101"/>
      <c r="G48" s="100"/>
      <c r="H48" s="100"/>
      <c r="I48" s="101"/>
      <c r="J48" s="100"/>
      <c r="K48" s="100"/>
      <c r="L48" s="100"/>
      <c r="M48" s="100"/>
      <c r="N48" s="101"/>
      <c r="O48" s="101"/>
      <c r="P48" s="101"/>
      <c r="Q48" s="87"/>
      <c r="R48" s="69" t="s">
        <v>50</v>
      </c>
      <c r="S48" s="11" t="str">
        <f>ROUND(P40/1000,0) &amp;" GWh"</f>
        <v>2504 GWh</v>
      </c>
      <c r="T48" s="70">
        <f>SUM(T42:T47)</f>
        <v>0.99999999999999989</v>
      </c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3"/>
      <c r="AH48" s="13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</row>
    <row r="49" spans="1:47">
      <c r="A49" s="16"/>
      <c r="B49" s="164"/>
      <c r="C49" s="16"/>
      <c r="D49" s="15"/>
      <c r="E49" s="15"/>
      <c r="F49" s="24"/>
      <c r="G49" s="15"/>
      <c r="H49" s="15"/>
      <c r="I49" s="24"/>
      <c r="J49" s="15"/>
      <c r="K49" s="15"/>
      <c r="L49" s="15"/>
      <c r="M49" s="16"/>
      <c r="N49" s="17"/>
      <c r="O49" s="17"/>
      <c r="P49" s="17"/>
      <c r="Q49" s="16"/>
      <c r="R49" s="13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3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</row>
    <row r="50" spans="1:47">
      <c r="A50" s="16"/>
      <c r="B50" s="14"/>
      <c r="C50" s="18"/>
      <c r="D50" s="15"/>
      <c r="E50" s="15"/>
      <c r="F50" s="24"/>
      <c r="G50" s="15"/>
      <c r="H50" s="15"/>
      <c r="I50" s="24"/>
      <c r="J50" s="15"/>
      <c r="K50" s="15"/>
      <c r="L50" s="15"/>
      <c r="M50" s="16"/>
      <c r="N50" s="17"/>
      <c r="O50" s="17"/>
      <c r="P50" s="17"/>
      <c r="Q50" s="16"/>
      <c r="R50" s="13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3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</row>
    <row r="51" spans="1:47">
      <c r="A51" s="16"/>
      <c r="B51" s="14"/>
      <c r="C51" s="16"/>
      <c r="D51" s="15"/>
      <c r="E51" s="15"/>
      <c r="F51" s="24"/>
      <c r="G51" s="15"/>
      <c r="H51" s="15"/>
      <c r="I51" s="24"/>
      <c r="J51" s="15"/>
      <c r="K51" s="15"/>
      <c r="L51" s="15"/>
      <c r="M51" s="16"/>
      <c r="N51" s="17"/>
      <c r="O51" s="17"/>
      <c r="P51" s="17"/>
      <c r="Q51" s="16"/>
      <c r="R51" s="13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3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</row>
    <row r="52" spans="1:47">
      <c r="A52" s="16"/>
      <c r="B52" s="14"/>
      <c r="C52" s="16"/>
      <c r="D52" s="15"/>
      <c r="E52" s="15"/>
      <c r="F52" s="24"/>
      <c r="G52" s="15"/>
      <c r="H52" s="15"/>
      <c r="I52" s="24"/>
      <c r="J52" s="15"/>
      <c r="K52" s="15"/>
      <c r="L52" s="15"/>
      <c r="M52" s="16"/>
      <c r="N52" s="17"/>
      <c r="O52" s="17"/>
      <c r="P52" s="17"/>
      <c r="Q52" s="16"/>
      <c r="R52" s="13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3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</row>
    <row r="53" spans="1:47">
      <c r="A53" s="16"/>
      <c r="B53" s="14"/>
      <c r="C53" s="16"/>
      <c r="D53" s="15"/>
      <c r="E53" s="15"/>
      <c r="F53" s="24"/>
      <c r="G53" s="15"/>
      <c r="H53" s="15"/>
      <c r="I53" s="24"/>
      <c r="J53" s="15"/>
      <c r="K53" s="15"/>
      <c r="L53" s="15"/>
      <c r="M53" s="16"/>
      <c r="N53" s="17"/>
      <c r="O53" s="17"/>
      <c r="P53" s="17"/>
      <c r="Q53" s="16"/>
      <c r="R53" s="13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3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</row>
    <row r="54" spans="1:47">
      <c r="A54" s="16"/>
      <c r="B54" s="14"/>
      <c r="C54" s="16"/>
      <c r="D54" s="15"/>
      <c r="E54" s="15"/>
      <c r="F54" s="24"/>
      <c r="G54" s="15"/>
      <c r="H54" s="15"/>
      <c r="I54" s="24"/>
      <c r="J54" s="15"/>
      <c r="K54" s="15"/>
      <c r="L54" s="15"/>
      <c r="M54" s="16"/>
      <c r="N54" s="17"/>
      <c r="O54" s="17"/>
      <c r="P54" s="17"/>
      <c r="Q54" s="16"/>
      <c r="R54" s="13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3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</row>
    <row r="55" spans="1:47" ht="15.75">
      <c r="A55" s="16"/>
      <c r="B55" s="14"/>
      <c r="C55" s="16"/>
      <c r="D55" s="15"/>
      <c r="E55" s="15"/>
      <c r="F55" s="24"/>
      <c r="G55" s="15"/>
      <c r="H55" s="15"/>
      <c r="I55" s="24"/>
      <c r="J55" s="15"/>
      <c r="K55" s="15"/>
      <c r="L55" s="15"/>
      <c r="M55" s="16"/>
      <c r="N55" s="17"/>
      <c r="O55" s="17"/>
      <c r="P55" s="17"/>
      <c r="Q55" s="16"/>
      <c r="R55" s="10"/>
      <c r="S55" s="45"/>
      <c r="T55" s="50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3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</row>
    <row r="56" spans="1:47" ht="15.75">
      <c r="A56" s="16"/>
      <c r="B56" s="14"/>
      <c r="C56" s="16"/>
      <c r="D56" s="15"/>
      <c r="E56" s="15"/>
      <c r="F56" s="24"/>
      <c r="G56" s="15"/>
      <c r="H56" s="15"/>
      <c r="I56" s="24"/>
      <c r="J56" s="15"/>
      <c r="K56" s="15"/>
      <c r="L56" s="15"/>
      <c r="M56" s="16"/>
      <c r="N56" s="17"/>
      <c r="O56" s="17"/>
      <c r="P56" s="17"/>
      <c r="Q56" s="16"/>
      <c r="R56" s="10"/>
      <c r="S56" s="45"/>
      <c r="T56" s="50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3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</row>
    <row r="57" spans="1:47" ht="15.75">
      <c r="A57" s="16"/>
      <c r="B57" s="14"/>
      <c r="C57" s="16"/>
      <c r="D57" s="15"/>
      <c r="E57" s="15"/>
      <c r="F57" s="24"/>
      <c r="G57" s="15"/>
      <c r="H57" s="15"/>
      <c r="I57" s="24"/>
      <c r="J57" s="15"/>
      <c r="K57" s="15"/>
      <c r="L57" s="15"/>
      <c r="M57" s="16"/>
      <c r="N57" s="17"/>
      <c r="O57" s="17"/>
      <c r="P57" s="17"/>
      <c r="Q57" s="16"/>
      <c r="R57" s="10"/>
      <c r="S57" s="45"/>
      <c r="T57" s="50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3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</row>
    <row r="58" spans="1:47" ht="15.75">
      <c r="A58" s="10"/>
      <c r="B58" s="72"/>
      <c r="C58" s="19"/>
      <c r="D58" s="73"/>
      <c r="E58" s="73"/>
      <c r="F58" s="74"/>
      <c r="G58" s="73"/>
      <c r="H58" s="73"/>
      <c r="I58" s="74"/>
      <c r="J58" s="73"/>
      <c r="K58" s="73"/>
      <c r="L58" s="73"/>
      <c r="M58" s="45"/>
      <c r="N58" s="84"/>
      <c r="O58" s="84"/>
      <c r="P58" s="75"/>
      <c r="Q58" s="10"/>
      <c r="R58" s="10"/>
      <c r="S58" s="45"/>
      <c r="T58" s="50"/>
    </row>
    <row r="59" spans="1:47" ht="15.75">
      <c r="A59" s="10"/>
      <c r="B59" s="72"/>
      <c r="C59" s="19"/>
      <c r="D59" s="73"/>
      <c r="E59" s="73"/>
      <c r="F59" s="74"/>
      <c r="G59" s="73"/>
      <c r="H59" s="73"/>
      <c r="I59" s="74"/>
      <c r="J59" s="73"/>
      <c r="K59" s="73"/>
      <c r="L59" s="73"/>
      <c r="M59" s="45"/>
      <c r="N59" s="84"/>
      <c r="O59" s="84"/>
      <c r="P59" s="75"/>
      <c r="Q59" s="10"/>
      <c r="R59" s="10"/>
      <c r="S59" s="20"/>
      <c r="T59" s="21"/>
    </row>
    <row r="60" spans="1:47" ht="15.75">
      <c r="A60" s="10"/>
      <c r="B60" s="72"/>
      <c r="C60" s="19"/>
      <c r="D60" s="73"/>
      <c r="E60" s="73"/>
      <c r="F60" s="74"/>
      <c r="G60" s="73"/>
      <c r="H60" s="73"/>
      <c r="I60" s="74"/>
      <c r="J60" s="73"/>
      <c r="K60" s="73"/>
      <c r="L60" s="73"/>
      <c r="M60" s="45"/>
      <c r="N60" s="84"/>
      <c r="O60" s="84"/>
      <c r="P60" s="75"/>
      <c r="Q60" s="10"/>
      <c r="R60" s="10"/>
      <c r="S60" s="10"/>
      <c r="T60" s="45"/>
    </row>
    <row r="61" spans="1:47" ht="15.75">
      <c r="A61" s="9"/>
      <c r="B61" s="72"/>
      <c r="C61" s="19"/>
      <c r="D61" s="73"/>
      <c r="E61" s="73"/>
      <c r="F61" s="74"/>
      <c r="G61" s="73"/>
      <c r="H61" s="73"/>
      <c r="I61" s="74"/>
      <c r="J61" s="73"/>
      <c r="K61" s="73"/>
      <c r="L61" s="73"/>
      <c r="M61" s="45"/>
      <c r="N61" s="84"/>
      <c r="O61" s="84"/>
      <c r="P61" s="75"/>
      <c r="Q61" s="10"/>
      <c r="R61" s="10"/>
      <c r="S61" s="77"/>
      <c r="T61" s="78"/>
    </row>
    <row r="62" spans="1:47" ht="15.75">
      <c r="A62" s="10"/>
      <c r="B62" s="72"/>
      <c r="C62" s="19"/>
      <c r="D62" s="72"/>
      <c r="E62" s="72"/>
      <c r="F62" s="76"/>
      <c r="G62" s="72"/>
      <c r="H62" s="72"/>
      <c r="I62" s="76"/>
      <c r="J62" s="72"/>
      <c r="K62" s="72"/>
      <c r="L62" s="72"/>
      <c r="M62" s="45"/>
      <c r="N62" s="84"/>
      <c r="O62" s="84"/>
      <c r="P62" s="75"/>
      <c r="Q62" s="10"/>
      <c r="R62" s="10"/>
      <c r="S62" s="45"/>
      <c r="T62" s="50"/>
    </row>
    <row r="63" spans="1:47" ht="15.75">
      <c r="A63" s="10"/>
      <c r="B63" s="72"/>
      <c r="C63" s="10"/>
      <c r="D63" s="72"/>
      <c r="E63" s="72"/>
      <c r="F63" s="76"/>
      <c r="G63" s="72"/>
      <c r="H63" s="72"/>
      <c r="I63" s="76"/>
      <c r="J63" s="72"/>
      <c r="K63" s="72"/>
      <c r="L63" s="72"/>
      <c r="M63" s="10"/>
      <c r="N63" s="75"/>
      <c r="O63" s="75"/>
      <c r="P63" s="75"/>
      <c r="Q63" s="10"/>
      <c r="R63" s="10"/>
      <c r="S63" s="45"/>
      <c r="T63" s="50"/>
    </row>
    <row r="64" spans="1:47" ht="15.75">
      <c r="A64" s="10"/>
      <c r="B64" s="72"/>
      <c r="C64" s="10"/>
      <c r="D64" s="72"/>
      <c r="E64" s="72"/>
      <c r="F64" s="76"/>
      <c r="G64" s="72"/>
      <c r="H64" s="72"/>
      <c r="I64" s="76"/>
      <c r="J64" s="72"/>
      <c r="K64" s="72"/>
      <c r="L64" s="72"/>
      <c r="M64" s="10"/>
      <c r="N64" s="75"/>
      <c r="O64" s="75"/>
      <c r="P64" s="75"/>
      <c r="Q64" s="10"/>
      <c r="R64" s="10"/>
      <c r="S64" s="45"/>
      <c r="T64" s="50"/>
    </row>
    <row r="65" spans="1:20" ht="15.75">
      <c r="A65" s="10"/>
      <c r="B65" s="56"/>
      <c r="C65" s="10"/>
      <c r="D65" s="56"/>
      <c r="E65" s="56"/>
      <c r="F65" s="67"/>
      <c r="G65" s="56"/>
      <c r="H65" s="56"/>
      <c r="I65" s="67"/>
      <c r="J65" s="56"/>
      <c r="K65" s="72"/>
      <c r="L65" s="72"/>
      <c r="M65" s="10"/>
      <c r="N65" s="75"/>
      <c r="O65" s="75"/>
      <c r="P65" s="75"/>
      <c r="Q65" s="10"/>
      <c r="R65" s="10"/>
      <c r="S65" s="45"/>
      <c r="T65" s="50"/>
    </row>
    <row r="66" spans="1:20" ht="15.75">
      <c r="A66" s="10"/>
      <c r="B66" s="56"/>
      <c r="C66" s="10"/>
      <c r="D66" s="56"/>
      <c r="E66" s="56"/>
      <c r="F66" s="67"/>
      <c r="G66" s="56"/>
      <c r="H66" s="56"/>
      <c r="I66" s="67"/>
      <c r="J66" s="56"/>
      <c r="K66" s="72"/>
      <c r="L66" s="72"/>
      <c r="M66" s="10"/>
      <c r="N66" s="75"/>
      <c r="O66" s="75"/>
      <c r="P66" s="75"/>
      <c r="Q66" s="10"/>
      <c r="R66" s="10"/>
      <c r="S66" s="45"/>
      <c r="T66" s="50"/>
    </row>
    <row r="67" spans="1:20" ht="15.75">
      <c r="A67" s="10"/>
      <c r="B67" s="56"/>
      <c r="C67" s="10"/>
      <c r="D67" s="56"/>
      <c r="E67" s="56"/>
      <c r="F67" s="67"/>
      <c r="G67" s="56"/>
      <c r="H67" s="56"/>
      <c r="I67" s="67"/>
      <c r="J67" s="56"/>
      <c r="K67" s="72"/>
      <c r="L67" s="72"/>
      <c r="M67" s="10"/>
      <c r="N67" s="75"/>
      <c r="O67" s="75"/>
      <c r="P67" s="75"/>
      <c r="Q67" s="10"/>
      <c r="R67" s="10"/>
      <c r="S67" s="45"/>
      <c r="T67" s="50"/>
    </row>
    <row r="68" spans="1:20" ht="15.75">
      <c r="A68" s="10"/>
      <c r="B68" s="56"/>
      <c r="C68" s="10"/>
      <c r="D68" s="56"/>
      <c r="E68" s="56"/>
      <c r="F68" s="67"/>
      <c r="G68" s="56"/>
      <c r="H68" s="56"/>
      <c r="I68" s="67"/>
      <c r="J68" s="56"/>
      <c r="K68" s="72"/>
      <c r="L68" s="72"/>
      <c r="M68" s="10"/>
      <c r="N68" s="75"/>
      <c r="O68" s="75"/>
      <c r="P68" s="75"/>
      <c r="Q68" s="10"/>
      <c r="R68" s="51"/>
      <c r="S68" s="20"/>
      <c r="T68" s="23"/>
    </row>
    <row r="69" spans="1:20">
      <c r="A69" s="10"/>
      <c r="B69" s="56"/>
      <c r="C69" s="10"/>
      <c r="D69" s="56"/>
      <c r="E69" s="56"/>
      <c r="F69" s="67"/>
      <c r="G69" s="56"/>
      <c r="H69" s="56"/>
      <c r="I69" s="67"/>
      <c r="J69" s="56"/>
      <c r="K69" s="72"/>
      <c r="L69" s="72"/>
      <c r="M69" s="10"/>
      <c r="N69" s="75"/>
      <c r="O69" s="75"/>
      <c r="P69" s="75"/>
      <c r="Q69" s="10"/>
    </row>
    <row r="70" spans="1:20">
      <c r="A70" s="10"/>
      <c r="B70" s="56"/>
      <c r="C70" s="10"/>
      <c r="D70" s="56"/>
      <c r="E70" s="56"/>
      <c r="F70" s="67"/>
      <c r="G70" s="56"/>
      <c r="H70" s="56"/>
      <c r="I70" s="67"/>
      <c r="J70" s="56"/>
      <c r="K70" s="72"/>
      <c r="L70" s="72"/>
      <c r="M70" s="10"/>
      <c r="N70" s="75"/>
      <c r="O70" s="75"/>
      <c r="P70" s="75"/>
      <c r="Q70" s="10"/>
    </row>
    <row r="71" spans="1:20" ht="15.75">
      <c r="A71" s="10"/>
      <c r="B71" s="22"/>
      <c r="C71" s="10"/>
      <c r="D71" s="22"/>
      <c r="E71" s="22"/>
      <c r="F71" s="25"/>
      <c r="G71" s="22"/>
      <c r="H71" s="22"/>
      <c r="I71" s="25"/>
      <c r="J71" s="22"/>
      <c r="K71" s="72"/>
      <c r="L71" s="72"/>
      <c r="M71" s="10"/>
      <c r="N71" s="75"/>
      <c r="O71" s="75"/>
      <c r="P71" s="75"/>
      <c r="Q71" s="10"/>
    </row>
  </sheetData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"/>
  <sheetViews>
    <sheetView workbookViewId="0">
      <selection activeCell="C18" sqref="C18"/>
    </sheetView>
  </sheetViews>
  <sheetFormatPr defaultColWidth="11" defaultRowHeight="15.75"/>
  <cols>
    <col min="1" max="1" width="17.125" customWidth="1"/>
    <col min="2" max="2" width="11.875" bestFit="1" customWidth="1"/>
    <col min="3" max="3" width="15.375" bestFit="1" customWidth="1"/>
  </cols>
  <sheetData>
    <row r="1" spans="1:9">
      <c r="A1" s="2" t="s">
        <v>54</v>
      </c>
    </row>
    <row r="3" spans="1:9">
      <c r="A3" t="s">
        <v>55</v>
      </c>
      <c r="B3" t="s">
        <v>56</v>
      </c>
      <c r="C3" t="s">
        <v>57</v>
      </c>
      <c r="D3" t="s">
        <v>56</v>
      </c>
    </row>
    <row r="4" spans="1:9">
      <c r="A4" t="str">
        <f>[1]Skåne!$H4</f>
        <v>Burlöv</v>
      </c>
      <c r="B4" s="1">
        <f>[2]Skåne!$I$4</f>
        <v>71031</v>
      </c>
      <c r="C4" s="1" t="str">
        <f>[1]Skåne!$K4</f>
        <v>Malmö</v>
      </c>
      <c r="D4" s="1">
        <f>[2]Skåne!$L$4</f>
        <v>71031</v>
      </c>
    </row>
    <row r="5" spans="1:9">
      <c r="B5" s="1"/>
      <c r="C5" s="1"/>
      <c r="D5" s="1"/>
      <c r="H5" s="1"/>
      <c r="I5" s="1"/>
    </row>
    <row r="6" spans="1:9">
      <c r="B6" s="1"/>
      <c r="C6" s="1" t="str">
        <f>[1]Skåne!$K6</f>
        <v>Helsingborg</v>
      </c>
      <c r="D6" s="1">
        <f>[2]Skåne!$L$6</f>
        <v>105589</v>
      </c>
    </row>
    <row r="7" spans="1:9">
      <c r="A7" t="s">
        <v>110</v>
      </c>
      <c r="B7" s="1">
        <f>[2]Skåne!$I$7+[2]Skåne!$I$8</f>
        <v>432709</v>
      </c>
      <c r="C7" s="1" t="str">
        <f>[1]Skåne!$K7</f>
        <v>Eslöv</v>
      </c>
      <c r="D7" s="1">
        <f>[2]Skåne!$L$7</f>
        <v>375530</v>
      </c>
    </row>
    <row r="8" spans="1:9">
      <c r="A8" t="str">
        <f>[1]Skåne!$H8</f>
        <v>Landskrona</v>
      </c>
      <c r="B8" s="1">
        <f>[2]Skåne!$I$9</f>
        <v>48410</v>
      </c>
      <c r="C8" s="1"/>
      <c r="D8" s="1"/>
    </row>
    <row r="9" spans="1:9">
      <c r="B9" s="145">
        <f>B8+B7+B6+B5+B4</f>
        <v>552150</v>
      </c>
      <c r="C9" s="1"/>
      <c r="D9" s="145">
        <f>D8+D7+D6+D4+D5</f>
        <v>552150</v>
      </c>
    </row>
    <row r="10" spans="1:9">
      <c r="B10" s="1"/>
      <c r="C10" s="1"/>
      <c r="D10" s="1"/>
    </row>
    <row r="11" spans="1:9">
      <c r="B11" s="1"/>
      <c r="C11" s="1" t="str">
        <f>[1]Skåne!$K11</f>
        <v>Bromölla</v>
      </c>
      <c r="D11" s="1">
        <f>[2]Skåne!$L$12</f>
        <v>51211</v>
      </c>
    </row>
    <row r="13" spans="1:9">
      <c r="B13" s="1"/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U71"/>
  <sheetViews>
    <sheetView topLeftCell="A16" zoomScale="70" zoomScaleNormal="70" workbookViewId="0">
      <selection activeCell="I39" sqref="I39"/>
    </sheetView>
  </sheetViews>
  <sheetFormatPr defaultColWidth="8.625" defaultRowHeight="15"/>
  <cols>
    <col min="1" max="1" width="49.5" style="12" customWidth="1"/>
    <col min="2" max="2" width="17.625" style="52" customWidth="1"/>
    <col min="3" max="3" width="17.625" style="12" customWidth="1"/>
    <col min="4" max="12" width="17.625" style="52" customWidth="1"/>
    <col min="13" max="20" width="17.625" style="12" customWidth="1"/>
    <col min="21" max="16384" width="8.625" style="12"/>
  </cols>
  <sheetData>
    <row r="1" spans="1:34" ht="18.75">
      <c r="A1" s="3" t="s">
        <v>0</v>
      </c>
      <c r="Q1" s="4"/>
      <c r="R1" s="4"/>
      <c r="S1" s="4"/>
      <c r="T1" s="4"/>
    </row>
    <row r="2" spans="1:34" ht="15.75">
      <c r="A2" s="79" t="s">
        <v>90</v>
      </c>
      <c r="Q2" s="5"/>
      <c r="AG2" s="53"/>
      <c r="AH2" s="5"/>
    </row>
    <row r="3" spans="1:34" ht="30">
      <c r="A3" s="6">
        <v>2017</v>
      </c>
      <c r="C3" s="54" t="s">
        <v>1</v>
      </c>
      <c r="D3" s="54" t="s">
        <v>32</v>
      </c>
      <c r="E3" s="54" t="s">
        <v>2</v>
      </c>
      <c r="F3" s="55" t="s">
        <v>3</v>
      </c>
      <c r="G3" s="54" t="s">
        <v>17</v>
      </c>
      <c r="H3" s="54" t="s">
        <v>52</v>
      </c>
      <c r="I3" s="55" t="s">
        <v>5</v>
      </c>
      <c r="J3" s="54" t="s">
        <v>4</v>
      </c>
      <c r="K3" s="54" t="s">
        <v>6</v>
      </c>
      <c r="L3" s="54" t="s">
        <v>7</v>
      </c>
      <c r="M3" s="54" t="s">
        <v>68</v>
      </c>
      <c r="N3" s="54" t="s">
        <v>68</v>
      </c>
      <c r="O3" s="55" t="s">
        <v>68</v>
      </c>
      <c r="P3" s="57" t="s">
        <v>9</v>
      </c>
      <c r="Q3" s="53"/>
      <c r="AG3" s="53"/>
      <c r="AH3" s="53"/>
    </row>
    <row r="4" spans="1:34" s="29" customFormat="1" ht="11.25">
      <c r="A4" s="81" t="s">
        <v>60</v>
      </c>
      <c r="C4" s="80" t="s">
        <v>58</v>
      </c>
      <c r="D4" s="80" t="s">
        <v>59</v>
      </c>
      <c r="E4" s="27"/>
      <c r="F4" s="80" t="s">
        <v>61</v>
      </c>
      <c r="G4" s="27"/>
      <c r="H4" s="27"/>
      <c r="I4" s="80" t="s">
        <v>62</v>
      </c>
      <c r="J4" s="27"/>
      <c r="K4" s="27"/>
      <c r="L4" s="27"/>
      <c r="M4" s="27"/>
      <c r="N4" s="28"/>
      <c r="O4" s="28"/>
      <c r="P4" s="82" t="s">
        <v>66</v>
      </c>
      <c r="Q4" s="30"/>
      <c r="AG4" s="30"/>
      <c r="AH4" s="30"/>
    </row>
    <row r="5" spans="1:34" ht="15.75">
      <c r="A5" s="5" t="s">
        <v>53</v>
      </c>
      <c r="C5" s="106">
        <f>[3]Solceller!$C$25</f>
        <v>3572</v>
      </c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3">
        <f>SUM(D5:O5)</f>
        <v>0</v>
      </c>
      <c r="Q5" s="53"/>
      <c r="AG5" s="53"/>
      <c r="AH5" s="53"/>
    </row>
    <row r="6" spans="1:34" ht="15.75">
      <c r="A6" s="5" t="s">
        <v>73</v>
      </c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>
        <f t="shared" ref="P6:P11" si="0">SUM(D6:O6)</f>
        <v>0</v>
      </c>
      <c r="Q6" s="53"/>
      <c r="AG6" s="53"/>
      <c r="AH6" s="53"/>
    </row>
    <row r="7" spans="1:34" ht="15.75">
      <c r="A7" s="5" t="s">
        <v>10</v>
      </c>
      <c r="C7" s="137">
        <f>[3]Elproduktion!$N$882</f>
        <v>305000</v>
      </c>
      <c r="D7" s="93">
        <f>[3]Elproduktion!$N$883</f>
        <v>0</v>
      </c>
      <c r="E7" s="93">
        <f>[3]Elproduktion!$Q$884</f>
        <v>0</v>
      </c>
      <c r="F7" s="93">
        <f>[3]Elproduktion!$N$885</f>
        <v>0</v>
      </c>
      <c r="G7" s="93">
        <f>[3]Elproduktion!$R$886</f>
        <v>0</v>
      </c>
      <c r="H7" s="93">
        <f>[3]Elproduktion!$S$887</f>
        <v>0</v>
      </c>
      <c r="I7" s="93">
        <f>[3]Elproduktion!$N$888</f>
        <v>0</v>
      </c>
      <c r="J7" s="93">
        <f>[3]Elproduktion!$T$886</f>
        <v>0</v>
      </c>
      <c r="K7" s="93">
        <f>[3]Elproduktion!U884</f>
        <v>0</v>
      </c>
      <c r="L7" s="93">
        <f>[3]Elproduktion!V884</f>
        <v>0</v>
      </c>
      <c r="M7" s="93"/>
      <c r="N7" s="93"/>
      <c r="O7" s="93"/>
      <c r="P7" s="93">
        <f t="shared" si="0"/>
        <v>0</v>
      </c>
      <c r="Q7" s="53"/>
      <c r="AG7" s="53"/>
      <c r="AH7" s="53"/>
    </row>
    <row r="8" spans="1:34" ht="15.75">
      <c r="A8" s="5" t="s">
        <v>11</v>
      </c>
      <c r="C8" s="104">
        <f>[3]Elproduktion!$N$890</f>
        <v>346</v>
      </c>
      <c r="D8" s="93">
        <f>[3]Elproduktion!$N$891</f>
        <v>2809</v>
      </c>
      <c r="E8" s="93">
        <f>[3]Elproduktion!$Q$892</f>
        <v>0</v>
      </c>
      <c r="F8" s="93">
        <f>[3]Elproduktion!$N$893</f>
        <v>0</v>
      </c>
      <c r="G8" s="93">
        <f>[3]Elproduktion!$R$894</f>
        <v>0</v>
      </c>
      <c r="H8" s="93">
        <f>[3]Elproduktion!$S$895</f>
        <v>0</v>
      </c>
      <c r="I8" s="93">
        <f>[3]Elproduktion!$N$896</f>
        <v>0</v>
      </c>
      <c r="J8" s="93">
        <f>[3]Elproduktion!$T$894</f>
        <v>0</v>
      </c>
      <c r="K8" s="93">
        <f>[3]Elproduktion!U892</f>
        <v>0</v>
      </c>
      <c r="L8" s="93">
        <f>[3]Elproduktion!V892</f>
        <v>0</v>
      </c>
      <c r="M8" s="93"/>
      <c r="N8" s="93"/>
      <c r="O8" s="93"/>
      <c r="P8" s="93">
        <f t="shared" si="0"/>
        <v>2809</v>
      </c>
      <c r="Q8" s="53"/>
      <c r="AG8" s="53"/>
      <c r="AH8" s="53"/>
    </row>
    <row r="9" spans="1:34" ht="15.75">
      <c r="A9" s="5" t="s">
        <v>12</v>
      </c>
      <c r="C9" s="104">
        <f>[3]Elproduktion!$N$898</f>
        <v>0</v>
      </c>
      <c r="D9" s="93">
        <f>[3]Elproduktion!$N$899</f>
        <v>0</v>
      </c>
      <c r="E9" s="93">
        <f>[3]Elproduktion!$Q$900</f>
        <v>0</v>
      </c>
      <c r="F9" s="93">
        <f>[3]Elproduktion!$N$901</f>
        <v>0</v>
      </c>
      <c r="G9" s="93">
        <f>[3]Elproduktion!$R$902</f>
        <v>0</v>
      </c>
      <c r="H9" s="93">
        <f>[3]Elproduktion!$S$903</f>
        <v>0</v>
      </c>
      <c r="I9" s="93">
        <f>[3]Elproduktion!$N$904</f>
        <v>0</v>
      </c>
      <c r="J9" s="93">
        <f>[3]Elproduktion!$T$902</f>
        <v>0</v>
      </c>
      <c r="K9" s="93">
        <f>[3]Elproduktion!U900</f>
        <v>0</v>
      </c>
      <c r="L9" s="93">
        <f>[3]Elproduktion!V900</f>
        <v>0</v>
      </c>
      <c r="M9" s="93"/>
      <c r="N9" s="93"/>
      <c r="O9" s="93"/>
      <c r="P9" s="93">
        <f t="shared" si="0"/>
        <v>0</v>
      </c>
      <c r="Q9" s="53"/>
      <c r="AG9" s="53"/>
      <c r="AH9" s="53"/>
    </row>
    <row r="10" spans="1:34" ht="15.75">
      <c r="A10" s="5" t="s">
        <v>13</v>
      </c>
      <c r="C10" s="150">
        <f>[3]Elproduktion!$N$906</f>
        <v>337853.18433179724</v>
      </c>
      <c r="D10" s="93">
        <f>[3]Elproduktion!$N$907</f>
        <v>0</v>
      </c>
      <c r="E10" s="93">
        <f>[3]Elproduktion!$Q$908</f>
        <v>0</v>
      </c>
      <c r="F10" s="93">
        <f>[3]Elproduktion!$N$909</f>
        <v>0</v>
      </c>
      <c r="G10" s="93">
        <f>[3]Elproduktion!$R$910</f>
        <v>0</v>
      </c>
      <c r="H10" s="93">
        <f>[3]Elproduktion!$S$911</f>
        <v>0</v>
      </c>
      <c r="I10" s="93">
        <f>[3]Elproduktion!$N$912</f>
        <v>0</v>
      </c>
      <c r="J10" s="93">
        <f>[3]Elproduktion!$T$910</f>
        <v>0</v>
      </c>
      <c r="K10" s="93">
        <f>[3]Elproduktion!U908</f>
        <v>0</v>
      </c>
      <c r="L10" s="93">
        <f>[3]Elproduktion!V908</f>
        <v>0</v>
      </c>
      <c r="M10" s="93"/>
      <c r="N10" s="93"/>
      <c r="O10" s="93"/>
      <c r="P10" s="93">
        <f t="shared" si="0"/>
        <v>0</v>
      </c>
      <c r="Q10" s="53"/>
      <c r="R10" s="5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3"/>
      <c r="AH10" s="53"/>
    </row>
    <row r="11" spans="1:34" ht="15.75">
      <c r="A11" s="5" t="s">
        <v>14</v>
      </c>
      <c r="C11" s="151">
        <f>SUM(C5:C10)</f>
        <v>646771.1843317973</v>
      </c>
      <c r="D11" s="93">
        <f t="shared" ref="D11:O11" si="1">SUM(D5:D10)</f>
        <v>2809</v>
      </c>
      <c r="E11" s="93">
        <f t="shared" si="1"/>
        <v>0</v>
      </c>
      <c r="F11" s="93">
        <f t="shared" si="1"/>
        <v>0</v>
      </c>
      <c r="G11" s="93">
        <f t="shared" si="1"/>
        <v>0</v>
      </c>
      <c r="H11" s="93">
        <f t="shared" si="1"/>
        <v>0</v>
      </c>
      <c r="I11" s="93">
        <f t="shared" si="1"/>
        <v>0</v>
      </c>
      <c r="J11" s="93">
        <f t="shared" si="1"/>
        <v>0</v>
      </c>
      <c r="K11" s="93">
        <f t="shared" si="1"/>
        <v>0</v>
      </c>
      <c r="L11" s="93">
        <f t="shared" si="1"/>
        <v>0</v>
      </c>
      <c r="M11" s="93">
        <f t="shared" si="1"/>
        <v>0</v>
      </c>
      <c r="N11" s="93">
        <f t="shared" si="1"/>
        <v>0</v>
      </c>
      <c r="O11" s="93">
        <f t="shared" si="1"/>
        <v>0</v>
      </c>
      <c r="P11" s="93">
        <f t="shared" si="0"/>
        <v>2809</v>
      </c>
      <c r="Q11" s="53"/>
      <c r="R11" s="5"/>
      <c r="S11" s="59"/>
      <c r="T11" s="59"/>
      <c r="U11" s="59"/>
      <c r="V11" s="59"/>
      <c r="W11" s="59"/>
      <c r="X11" s="59"/>
      <c r="Y11" s="59"/>
      <c r="Z11" s="59"/>
      <c r="AA11" s="59"/>
      <c r="AB11" s="59"/>
      <c r="AC11" s="59"/>
      <c r="AD11" s="59"/>
      <c r="AE11" s="59"/>
      <c r="AF11" s="59"/>
      <c r="AG11" s="53"/>
      <c r="AH11" s="53"/>
    </row>
    <row r="12" spans="1:34" ht="15.75">
      <c r="B12" s="60"/>
      <c r="C12" s="60"/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4"/>
      <c r="R12" s="4"/>
      <c r="S12" s="4"/>
      <c r="T12" s="4"/>
    </row>
    <row r="13" spans="1:34" ht="15.75">
      <c r="B13" s="60"/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4"/>
      <c r="R13" s="4"/>
      <c r="S13" s="4"/>
      <c r="T13" s="4"/>
    </row>
    <row r="14" spans="1:34" ht="18.75">
      <c r="A14" s="3" t="s">
        <v>15</v>
      </c>
      <c r="B14" s="7"/>
      <c r="C14" s="60"/>
      <c r="D14" s="7"/>
      <c r="E14" s="7"/>
      <c r="F14" s="7"/>
      <c r="G14" s="7"/>
      <c r="H14" s="7"/>
      <c r="I14" s="7"/>
      <c r="J14" s="60"/>
      <c r="K14" s="60"/>
      <c r="L14" s="60"/>
      <c r="M14" s="60"/>
      <c r="N14" s="60"/>
      <c r="O14" s="60"/>
      <c r="P14" s="7"/>
      <c r="Q14" s="4"/>
      <c r="R14" s="4"/>
      <c r="S14" s="4"/>
      <c r="T14" s="4"/>
    </row>
    <row r="15" spans="1:34" ht="15.75">
      <c r="A15" s="79" t="str">
        <f>A2</f>
        <v>1280 Malmö</v>
      </c>
      <c r="B15" s="60"/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4"/>
      <c r="R15" s="4"/>
      <c r="S15" s="4"/>
      <c r="T15" s="4"/>
    </row>
    <row r="16" spans="1:34" ht="30">
      <c r="A16" s="6">
        <v>2017</v>
      </c>
      <c r="B16" s="54" t="s">
        <v>16</v>
      </c>
      <c r="C16" s="67" t="s">
        <v>8</v>
      </c>
      <c r="D16" s="54" t="s">
        <v>32</v>
      </c>
      <c r="E16" s="54" t="s">
        <v>2</v>
      </c>
      <c r="F16" s="55" t="s">
        <v>3</v>
      </c>
      <c r="G16" s="54" t="s">
        <v>17</v>
      </c>
      <c r="H16" s="54" t="s">
        <v>52</v>
      </c>
      <c r="I16" s="55" t="s">
        <v>5</v>
      </c>
      <c r="J16" s="54" t="s">
        <v>4</v>
      </c>
      <c r="K16" s="54" t="s">
        <v>6</v>
      </c>
      <c r="L16" s="54" t="s">
        <v>7</v>
      </c>
      <c r="M16" s="54" t="s">
        <v>71</v>
      </c>
      <c r="N16" s="54" t="s">
        <v>68</v>
      </c>
      <c r="O16" s="55" t="s">
        <v>68</v>
      </c>
      <c r="P16" s="57" t="s">
        <v>9</v>
      </c>
      <c r="Q16" s="53"/>
      <c r="AG16" s="53"/>
      <c r="AH16" s="53"/>
    </row>
    <row r="17" spans="1:34" s="29" customFormat="1" ht="11.25">
      <c r="A17" s="81" t="s">
        <v>60</v>
      </c>
      <c r="B17" s="80" t="s">
        <v>63</v>
      </c>
      <c r="C17" s="49"/>
      <c r="D17" s="80" t="s">
        <v>59</v>
      </c>
      <c r="E17" s="27"/>
      <c r="F17" s="80" t="s">
        <v>61</v>
      </c>
      <c r="G17" s="27"/>
      <c r="H17" s="27"/>
      <c r="I17" s="80" t="s">
        <v>62</v>
      </c>
      <c r="J17" s="27"/>
      <c r="K17" s="27"/>
      <c r="L17" s="27"/>
      <c r="M17" s="27"/>
      <c r="N17" s="28"/>
      <c r="O17" s="28"/>
      <c r="P17" s="82" t="s">
        <v>66</v>
      </c>
      <c r="Q17" s="30"/>
      <c r="AG17" s="30"/>
      <c r="AH17" s="30"/>
    </row>
    <row r="18" spans="1:34" ht="15.75">
      <c r="A18" s="5" t="s">
        <v>18</v>
      </c>
      <c r="B18" s="136">
        <f>[3]Fjärrvärmeproduktion!$N$1234</f>
        <v>1975000</v>
      </c>
      <c r="C18" s="93"/>
      <c r="D18" s="136">
        <f>[3]Fjärrvärmeproduktion!$N$1235</f>
        <v>1395</v>
      </c>
      <c r="E18" s="93">
        <f>[3]Fjärrvärmeproduktion!$Q$1236</f>
        <v>0</v>
      </c>
      <c r="F18" s="154">
        <f>[3]Fjärrvärmeproduktion!$N$1237</f>
        <v>725800</v>
      </c>
      <c r="G18" s="93">
        <f>[3]Fjärrvärmeproduktion!$R$1238</f>
        <v>0</v>
      </c>
      <c r="H18" s="93">
        <f>[3]Fjärrvärmeproduktion!$S$1239</f>
        <v>0</v>
      </c>
      <c r="I18" s="93">
        <f>[3]Fjärrvärmeproduktion!$N$1240</f>
        <v>0</v>
      </c>
      <c r="J18" s="93">
        <f>[3]Fjärrvärmeproduktion!$T$1238</f>
        <v>0</v>
      </c>
      <c r="K18" s="93">
        <f>[3]Fjärrvärmeproduktion!U1236</f>
        <v>0</v>
      </c>
      <c r="L18" s="93">
        <f>[3]Fjärrvärmeproduktion!V1236</f>
        <v>1222508</v>
      </c>
      <c r="M18" s="93">
        <f>[3]Fjärrvärmeproduktion!$W$1239</f>
        <v>0</v>
      </c>
      <c r="N18" s="93"/>
      <c r="O18" s="93"/>
      <c r="P18" s="156">
        <f>SUM(C18:O18)</f>
        <v>1949703</v>
      </c>
      <c r="Q18" s="4"/>
      <c r="R18" s="4"/>
      <c r="S18" s="4"/>
      <c r="T18" s="4"/>
    </row>
    <row r="19" spans="1:34" ht="15.75">
      <c r="A19" s="5" t="s">
        <v>19</v>
      </c>
      <c r="B19" s="93">
        <f>[3]Fjärrvärmeproduktion!$N$1242+[3]Fjärrvärmeproduktion!$N$1274</f>
        <v>223033</v>
      </c>
      <c r="C19" s="93"/>
      <c r="D19" s="136">
        <f>[3]Fjärrvärmeproduktion!$N$1243</f>
        <v>11061</v>
      </c>
      <c r="E19" s="93">
        <f>[3]Fjärrvärmeproduktion!$Q$1244</f>
        <v>0</v>
      </c>
      <c r="F19" s="93">
        <f>[3]Fjärrvärmeproduktion!$N$1245</f>
        <v>0</v>
      </c>
      <c r="G19" s="93">
        <f>[3]Fjärrvärmeproduktion!$R$1246</f>
        <v>0</v>
      </c>
      <c r="H19" s="136">
        <f>[3]Fjärrvärmeproduktion!$S$1247</f>
        <v>150500</v>
      </c>
      <c r="I19" s="93">
        <f>[3]Fjärrvärmeproduktion!$N$1248</f>
        <v>52659</v>
      </c>
      <c r="J19" s="93">
        <f>[3]Fjärrvärmeproduktion!$T$1246</f>
        <v>0</v>
      </c>
      <c r="K19" s="93">
        <f>[3]Fjärrvärmeproduktion!U1244</f>
        <v>0</v>
      </c>
      <c r="L19" s="93">
        <f>[3]Fjärrvärmeproduktion!V1244</f>
        <v>396538</v>
      </c>
      <c r="M19" s="93">
        <f>[3]Fjärrvärmeproduktion!$W$1247</f>
        <v>0</v>
      </c>
      <c r="N19" s="93"/>
      <c r="O19" s="93"/>
      <c r="P19" s="155">
        <f t="shared" ref="P19:P24" si="2">SUM(C19:O19)</f>
        <v>610758</v>
      </c>
      <c r="Q19" s="175"/>
      <c r="R19" s="4"/>
      <c r="S19" s="4"/>
      <c r="T19" s="4"/>
    </row>
    <row r="20" spans="1:34" ht="15.75">
      <c r="A20" s="5" t="s">
        <v>20</v>
      </c>
      <c r="B20" s="93">
        <f>[3]Fjärrvärmeproduktion!$N$1250</f>
        <v>0</v>
      </c>
      <c r="C20" s="149">
        <f>B20*1.015</f>
        <v>0</v>
      </c>
      <c r="D20" s="93">
        <f>[3]Fjärrvärmeproduktion!$N$1251</f>
        <v>0</v>
      </c>
      <c r="E20" s="93">
        <f>[3]Fjärrvärmeproduktion!$Q$1252</f>
        <v>0</v>
      </c>
      <c r="F20" s="93">
        <f>[3]Fjärrvärmeproduktion!$N$1253</f>
        <v>0</v>
      </c>
      <c r="G20" s="93">
        <f>[3]Fjärrvärmeproduktion!$R$1254</f>
        <v>0</v>
      </c>
      <c r="H20" s="93">
        <f>[3]Fjärrvärmeproduktion!$S$1255</f>
        <v>0</v>
      </c>
      <c r="I20" s="93">
        <f>[3]Fjärrvärmeproduktion!$N$1256</f>
        <v>0</v>
      </c>
      <c r="J20" s="93">
        <f>[3]Fjärrvärmeproduktion!$T$1254</f>
        <v>0</v>
      </c>
      <c r="K20" s="93">
        <f>[3]Fjärrvärmeproduktion!U1252</f>
        <v>0</v>
      </c>
      <c r="L20" s="93">
        <f>[3]Fjärrvärmeproduktion!V1252</f>
        <v>0</v>
      </c>
      <c r="M20" s="93">
        <f>[3]Fjärrvärmeproduktion!$W$1255</f>
        <v>0</v>
      </c>
      <c r="N20" s="93"/>
      <c r="O20" s="93"/>
      <c r="P20" s="155">
        <f t="shared" si="2"/>
        <v>0</v>
      </c>
      <c r="Q20" s="4"/>
      <c r="R20" s="4"/>
      <c r="S20" s="4"/>
      <c r="T20" s="4"/>
    </row>
    <row r="21" spans="1:34" ht="16.5" thickBot="1">
      <c r="A21" s="5" t="s">
        <v>21</v>
      </c>
      <c r="B21" s="149">
        <f>[3]Fjärrvärmeproduktion!$N$1258</f>
        <v>0</v>
      </c>
      <c r="C21" s="149">
        <f>B21*0.33</f>
        <v>0</v>
      </c>
      <c r="D21" s="93">
        <f>[3]Fjärrvärmeproduktion!$N$1259</f>
        <v>0</v>
      </c>
      <c r="E21" s="93">
        <f>[3]Fjärrvärmeproduktion!$Q$1260</f>
        <v>0</v>
      </c>
      <c r="F21" s="93">
        <f>[3]Fjärrvärmeproduktion!$N$1261</f>
        <v>0</v>
      </c>
      <c r="G21" s="93">
        <f>[3]Fjärrvärmeproduktion!$R$1262</f>
        <v>0</v>
      </c>
      <c r="H21" s="93">
        <f>[3]Fjärrvärmeproduktion!$S$1263</f>
        <v>0</v>
      </c>
      <c r="I21" s="93">
        <f>[3]Fjärrvärmeproduktion!$N$1264</f>
        <v>0</v>
      </c>
      <c r="J21" s="93">
        <f>[3]Fjärrvärmeproduktion!$T$1262</f>
        <v>0</v>
      </c>
      <c r="K21" s="93">
        <f>[3]Fjärrvärmeproduktion!U1260</f>
        <v>0</v>
      </c>
      <c r="L21" s="93">
        <f>[3]Fjärrvärmeproduktion!V1260</f>
        <v>0</v>
      </c>
      <c r="M21" s="93">
        <f>[3]Fjärrvärmeproduktion!$W$1263</f>
        <v>0</v>
      </c>
      <c r="N21" s="93"/>
      <c r="O21" s="93"/>
      <c r="P21" s="157">
        <f t="shared" si="2"/>
        <v>0</v>
      </c>
      <c r="Q21" s="4"/>
      <c r="R21" s="37"/>
      <c r="S21" s="37"/>
      <c r="T21" s="37"/>
    </row>
    <row r="22" spans="1:34" ht="15.75">
      <c r="A22" s="5" t="s">
        <v>22</v>
      </c>
      <c r="B22" s="93">
        <f>[3]Fjärrvärmeproduktion!$N$1266</f>
        <v>118241</v>
      </c>
      <c r="C22" s="93"/>
      <c r="D22" s="93">
        <f>[3]Fjärrvärmeproduktion!$N$1267</f>
        <v>0</v>
      </c>
      <c r="E22" s="93">
        <f>[3]Fjärrvärmeproduktion!$Q$1268</f>
        <v>0</v>
      </c>
      <c r="F22" s="93">
        <f>[3]Fjärrvärmeproduktion!$N$1269</f>
        <v>0</v>
      </c>
      <c r="G22" s="93">
        <f>[3]Fjärrvärmeproduktion!$R$1270</f>
        <v>0</v>
      </c>
      <c r="H22" s="93">
        <f>[3]Fjärrvärmeproduktion!$S$1271</f>
        <v>0</v>
      </c>
      <c r="I22" s="93">
        <f>[3]Fjärrvärmeproduktion!$N$1272</f>
        <v>0</v>
      </c>
      <c r="J22" s="93">
        <f>[3]Fjärrvärmeproduktion!$T$1270</f>
        <v>0</v>
      </c>
      <c r="K22" s="93">
        <f>[3]Fjärrvärmeproduktion!U1268</f>
        <v>0</v>
      </c>
      <c r="L22" s="93">
        <f>[3]Fjärrvärmeproduktion!V1268</f>
        <v>0</v>
      </c>
      <c r="M22" s="93">
        <f>[3]Fjärrvärmeproduktion!$W$1271</f>
        <v>0</v>
      </c>
      <c r="N22" s="93"/>
      <c r="O22" s="93"/>
      <c r="P22" s="155">
        <f t="shared" si="2"/>
        <v>0</v>
      </c>
      <c r="Q22" s="31"/>
      <c r="R22" s="43" t="s">
        <v>24</v>
      </c>
      <c r="S22" s="88" t="str">
        <f>ROUND(P43/1000,0) &amp;" GWh"</f>
        <v>7120 GWh</v>
      </c>
      <c r="T22" s="38"/>
      <c r="U22" s="36"/>
    </row>
    <row r="23" spans="1:34" ht="15.75">
      <c r="A23" s="5" t="s">
        <v>23</v>
      </c>
      <c r="B23" s="93">
        <v>0</v>
      </c>
      <c r="C23" s="93"/>
      <c r="D23" s="93">
        <f>[3]Fjärrvärmeproduktion!$N$1275</f>
        <v>0</v>
      </c>
      <c r="E23" s="93">
        <f>[3]Fjärrvärmeproduktion!$Q$1276</f>
        <v>0</v>
      </c>
      <c r="F23" s="93">
        <f>[3]Fjärrvärmeproduktion!$N$1277</f>
        <v>0</v>
      </c>
      <c r="G23" s="93">
        <f>[3]Fjärrvärmeproduktion!$R$1278</f>
        <v>0</v>
      </c>
      <c r="H23" s="93">
        <f>[3]Fjärrvärmeproduktion!$S$1279</f>
        <v>0</v>
      </c>
      <c r="I23" s="93">
        <f>[3]Fjärrvärmeproduktion!$N$1280</f>
        <v>0</v>
      </c>
      <c r="J23" s="93">
        <f>[3]Fjärrvärmeproduktion!$T$1278</f>
        <v>0</v>
      </c>
      <c r="K23" s="93">
        <f>[3]Fjärrvärmeproduktion!U1276</f>
        <v>0</v>
      </c>
      <c r="L23" s="93">
        <f>[3]Fjärrvärmeproduktion!V1276</f>
        <v>0</v>
      </c>
      <c r="M23" s="93">
        <f>[3]Fjärrvärmeproduktion!$W$1279</f>
        <v>0</v>
      </c>
      <c r="N23" s="93"/>
      <c r="O23" s="93"/>
      <c r="P23" s="155">
        <f t="shared" si="2"/>
        <v>0</v>
      </c>
      <c r="Q23" s="31"/>
      <c r="R23" s="41"/>
      <c r="S23" s="4"/>
      <c r="T23" s="39"/>
      <c r="U23" s="36"/>
    </row>
    <row r="24" spans="1:34" ht="15.75">
      <c r="A24" s="5" t="s">
        <v>14</v>
      </c>
      <c r="B24" s="136">
        <f>SUM(B18:B23)</f>
        <v>2316274</v>
      </c>
      <c r="C24" s="149">
        <f t="shared" ref="C24:O24" si="3">SUM(C18:C23)</f>
        <v>0</v>
      </c>
      <c r="D24" s="136">
        <f t="shared" si="3"/>
        <v>12456</v>
      </c>
      <c r="E24" s="93">
        <f t="shared" si="3"/>
        <v>0</v>
      </c>
      <c r="F24" s="154">
        <f t="shared" si="3"/>
        <v>725800</v>
      </c>
      <c r="G24" s="93">
        <f t="shared" si="3"/>
        <v>0</v>
      </c>
      <c r="H24" s="136">
        <f t="shared" si="3"/>
        <v>150500</v>
      </c>
      <c r="I24" s="93">
        <f t="shared" si="3"/>
        <v>52659</v>
      </c>
      <c r="J24" s="93">
        <f t="shared" si="3"/>
        <v>0</v>
      </c>
      <c r="K24" s="93">
        <f t="shared" si="3"/>
        <v>0</v>
      </c>
      <c r="L24" s="93">
        <f t="shared" si="3"/>
        <v>1619046</v>
      </c>
      <c r="M24" s="93">
        <f t="shared" si="3"/>
        <v>0</v>
      </c>
      <c r="N24" s="93">
        <f t="shared" si="3"/>
        <v>0</v>
      </c>
      <c r="O24" s="93">
        <f t="shared" si="3"/>
        <v>0</v>
      </c>
      <c r="P24" s="158">
        <f t="shared" si="2"/>
        <v>2560461</v>
      </c>
      <c r="Q24" s="33"/>
      <c r="R24" s="41"/>
      <c r="S24" s="4" t="s">
        <v>25</v>
      </c>
      <c r="T24" s="39" t="s">
        <v>26</v>
      </c>
      <c r="U24" s="36"/>
    </row>
    <row r="25" spans="1:34" ht="15.75">
      <c r="B25" s="60"/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31"/>
      <c r="R25" s="85" t="str">
        <f>C30</f>
        <v>El</v>
      </c>
      <c r="S25" s="61" t="str">
        <f>ROUND(C43/1000,0) &amp;" GWh"</f>
        <v>2308 GWh</v>
      </c>
      <c r="T25" s="42">
        <f>C$44</f>
        <v>0.32417041515538403</v>
      </c>
      <c r="U25" s="36"/>
    </row>
    <row r="26" spans="1:34" ht="15.75">
      <c r="B26" s="62"/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31"/>
      <c r="R26" s="86" t="str">
        <f>D30</f>
        <v>Oljeprodukter</v>
      </c>
      <c r="S26" s="61" t="str">
        <f>ROUND(D43/1000,0) &amp;" GWh"</f>
        <v>1531 GWh</v>
      </c>
      <c r="T26" s="42">
        <f>D$44</f>
        <v>0.21506163632352485</v>
      </c>
      <c r="U26" s="36"/>
    </row>
    <row r="27" spans="1:34" ht="15.75">
      <c r="B27" s="60"/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31"/>
      <c r="R27" s="86" t="str">
        <f>E30</f>
        <v>Kol och koks</v>
      </c>
      <c r="S27" s="61" t="str">
        <f>ROUND(E43/1000,0) &amp;" GWh"</f>
        <v>0 GWh</v>
      </c>
      <c r="T27" s="42">
        <f>E$44</f>
        <v>0</v>
      </c>
      <c r="U27" s="36"/>
    </row>
    <row r="28" spans="1:34" ht="18.75">
      <c r="A28" s="3" t="s">
        <v>27</v>
      </c>
      <c r="B28" s="7"/>
      <c r="C28" s="60"/>
      <c r="D28" s="7"/>
      <c r="E28" s="7"/>
      <c r="F28" s="7"/>
      <c r="G28" s="7"/>
      <c r="H28" s="7"/>
      <c r="I28" s="60"/>
      <c r="J28" s="60"/>
      <c r="K28" s="60"/>
      <c r="L28" s="60"/>
      <c r="M28" s="60"/>
      <c r="N28" s="60"/>
      <c r="O28" s="60"/>
      <c r="P28" s="60"/>
      <c r="Q28" s="31"/>
      <c r="R28" s="86" t="str">
        <f>F30</f>
        <v>Gasol/naturgas</v>
      </c>
      <c r="S28" s="61" t="str">
        <f>ROUND(F43/1000,0) &amp;" GWh"</f>
        <v>982 GWh</v>
      </c>
      <c r="T28" s="42">
        <f>F$44</f>
        <v>0.1378868407309338</v>
      </c>
      <c r="U28" s="36"/>
    </row>
    <row r="29" spans="1:34" ht="15.75">
      <c r="A29" s="79" t="str">
        <f>A2</f>
        <v>1280 Malmö</v>
      </c>
      <c r="B29" s="60"/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31"/>
      <c r="R29" s="86" t="str">
        <f>G30</f>
        <v>Biodrivmedel</v>
      </c>
      <c r="S29" s="61" t="str">
        <f>ROUND(G43/1000,0) &amp;" GWh"</f>
        <v>391 GWh</v>
      </c>
      <c r="T29" s="42">
        <f>G$44</f>
        <v>5.487452404440972E-2</v>
      </c>
      <c r="U29" s="36"/>
    </row>
    <row r="30" spans="1:34" ht="30">
      <c r="A30" s="6">
        <v>2017</v>
      </c>
      <c r="B30" s="67" t="s">
        <v>70</v>
      </c>
      <c r="C30" s="56" t="s">
        <v>8</v>
      </c>
      <c r="D30" s="54" t="s">
        <v>32</v>
      </c>
      <c r="E30" s="54" t="s">
        <v>2</v>
      </c>
      <c r="F30" s="55" t="s">
        <v>3</v>
      </c>
      <c r="G30" s="54" t="s">
        <v>28</v>
      </c>
      <c r="H30" s="54" t="s">
        <v>52</v>
      </c>
      <c r="I30" s="55" t="s">
        <v>5</v>
      </c>
      <c r="J30" s="54" t="s">
        <v>4</v>
      </c>
      <c r="K30" s="54" t="s">
        <v>6</v>
      </c>
      <c r="L30" s="54" t="s">
        <v>7</v>
      </c>
      <c r="M30" s="54" t="s">
        <v>71</v>
      </c>
      <c r="N30" s="54" t="s">
        <v>68</v>
      </c>
      <c r="O30" s="55" t="s">
        <v>68</v>
      </c>
      <c r="P30" s="57" t="s">
        <v>29</v>
      </c>
      <c r="Q30" s="31"/>
      <c r="R30" s="85" t="str">
        <f>H30</f>
        <v>Biobränslen</v>
      </c>
      <c r="S30" s="61" t="str">
        <f>ROUND(H43/1000,0) &amp;" GWh"</f>
        <v>164 GWh</v>
      </c>
      <c r="T30" s="42">
        <f>H$44</f>
        <v>2.3024817953175916E-2</v>
      </c>
      <c r="U30" s="36"/>
    </row>
    <row r="31" spans="1:34" s="29" customFormat="1">
      <c r="A31" s="26"/>
      <c r="B31" s="80" t="s">
        <v>65</v>
      </c>
      <c r="C31" s="83" t="s">
        <v>64</v>
      </c>
      <c r="D31" s="80" t="s">
        <v>59</v>
      </c>
      <c r="E31" s="27"/>
      <c r="F31" s="80" t="s">
        <v>61</v>
      </c>
      <c r="G31" s="80" t="s">
        <v>107</v>
      </c>
      <c r="H31" s="80" t="s">
        <v>69</v>
      </c>
      <c r="I31" s="80" t="s">
        <v>62</v>
      </c>
      <c r="J31" s="27"/>
      <c r="K31" s="27"/>
      <c r="L31" s="27"/>
      <c r="M31" s="27"/>
      <c r="N31" s="28"/>
      <c r="O31" s="28"/>
      <c r="P31" s="82" t="s">
        <v>67</v>
      </c>
      <c r="Q31" s="32"/>
      <c r="R31" s="85" t="str">
        <f>I30</f>
        <v>Biogas</v>
      </c>
      <c r="S31" s="61" t="str">
        <f>ROUND(I43/1000,0) &amp;" GWh"</f>
        <v>125 GWh</v>
      </c>
      <c r="T31" s="42">
        <f>I$44</f>
        <v>1.7597784629383887E-2</v>
      </c>
      <c r="U31" s="35"/>
      <c r="AG31" s="30"/>
      <c r="AH31" s="30"/>
    </row>
    <row r="32" spans="1:34" ht="15.75">
      <c r="A32" s="5" t="s">
        <v>30</v>
      </c>
      <c r="B32" s="93">
        <f>[3]Slutanvändning!$N$1790</f>
        <v>0</v>
      </c>
      <c r="C32" s="93">
        <f>[3]Slutanvändning!$N$1791</f>
        <v>13618</v>
      </c>
      <c r="D32" s="93">
        <f>[3]Slutanvändning!$N$1784</f>
        <v>6000</v>
      </c>
      <c r="E32" s="93">
        <f>[3]Slutanvändning!$Q$1785</f>
        <v>0</v>
      </c>
      <c r="F32" s="93">
        <f>[3]Slutanvändning!$N$1786</f>
        <v>0</v>
      </c>
      <c r="G32" s="93">
        <f>[3]Slutanvändning!$N$1787</f>
        <v>1371</v>
      </c>
      <c r="H32" s="93">
        <f>[3]Slutanvändning!$N$1788</f>
        <v>0</v>
      </c>
      <c r="I32" s="104">
        <f>[3]Slutanvändning!$N$1789</f>
        <v>0</v>
      </c>
      <c r="J32" s="93">
        <v>0</v>
      </c>
      <c r="K32" s="93">
        <f>[3]Slutanvändning!U1785</f>
        <v>0</v>
      </c>
      <c r="L32" s="93">
        <f>[3]Slutanvändning!V1785</f>
        <v>0</v>
      </c>
      <c r="M32" s="93"/>
      <c r="N32" s="93"/>
      <c r="O32" s="93"/>
      <c r="P32" s="93">
        <f t="shared" ref="P32:P38" si="4">SUM(B32:N32)</f>
        <v>20989</v>
      </c>
      <c r="Q32" s="33"/>
      <c r="R32" s="86" t="str">
        <f>J30</f>
        <v>Avlutar</v>
      </c>
      <c r="S32" s="61" t="str">
        <f>ROUND(J43/1000,0) &amp;" GWh"</f>
        <v>0 GWh</v>
      </c>
      <c r="T32" s="42">
        <f>J$44</f>
        <v>0</v>
      </c>
      <c r="U32" s="36"/>
    </row>
    <row r="33" spans="1:47" ht="15.75">
      <c r="A33" s="5" t="s">
        <v>33</v>
      </c>
      <c r="B33" s="93">
        <f>[3]Slutanvändning!$N$1799</f>
        <v>156272</v>
      </c>
      <c r="C33" s="93">
        <f>[3]Slutanvändning!$N$1800</f>
        <v>421016</v>
      </c>
      <c r="D33" s="93">
        <f>[3]Slutanvändning!$N$1793</f>
        <v>4497</v>
      </c>
      <c r="E33" s="149">
        <f>[3]Slutanvändning!$Q$1794</f>
        <v>0</v>
      </c>
      <c r="F33" s="93">
        <f>[3]Slutanvändning!$N$1795</f>
        <v>255998</v>
      </c>
      <c r="G33" s="93">
        <f>[3]Slutanvändning!$N$1796</f>
        <v>0</v>
      </c>
      <c r="H33" s="93">
        <f>[3]Slutanvändning!$N$1797</f>
        <v>67</v>
      </c>
      <c r="I33" s="167">
        <f>[3]Slutanvändning!$N$1798</f>
        <v>0</v>
      </c>
      <c r="J33" s="93">
        <v>0</v>
      </c>
      <c r="K33" s="93">
        <f>[3]Slutanvändning!U1794</f>
        <v>0</v>
      </c>
      <c r="L33" s="93">
        <f>[3]Slutanvändning!V1794</f>
        <v>0</v>
      </c>
      <c r="M33" s="93"/>
      <c r="N33" s="93"/>
      <c r="O33" s="93"/>
      <c r="P33" s="149">
        <f t="shared" si="4"/>
        <v>837850</v>
      </c>
      <c r="Q33" s="33"/>
      <c r="R33" s="85" t="str">
        <f>K30</f>
        <v>Torv</v>
      </c>
      <c r="S33" s="61" t="str">
        <f>ROUND(K43/1000,0) &amp;" GWh"</f>
        <v>0 GWh</v>
      </c>
      <c r="T33" s="42">
        <f>K$44</f>
        <v>0</v>
      </c>
      <c r="U33" s="36"/>
    </row>
    <row r="34" spans="1:47" ht="15.75">
      <c r="A34" s="5" t="s">
        <v>34</v>
      </c>
      <c r="B34" s="93">
        <f>[3]Slutanvändning!$N$1808</f>
        <v>236799</v>
      </c>
      <c r="C34" s="93">
        <f>[3]Slutanvändning!$N$1809</f>
        <v>353008</v>
      </c>
      <c r="D34" s="93">
        <f>[3]Slutanvändning!$N$1802</f>
        <v>11855</v>
      </c>
      <c r="E34" s="93">
        <f>[3]Slutanvändning!$Q$1803</f>
        <v>0</v>
      </c>
      <c r="F34" s="93">
        <f>[3]Slutanvändning!$N$1804</f>
        <v>0</v>
      </c>
      <c r="G34" s="93">
        <f>[3]Slutanvändning!$N$1805</f>
        <v>0</v>
      </c>
      <c r="H34" s="93">
        <f>[3]Slutanvändning!$N$1806</f>
        <v>0</v>
      </c>
      <c r="I34" s="104">
        <f>[3]Slutanvändning!$N$1807</f>
        <v>0</v>
      </c>
      <c r="J34" s="93">
        <v>0</v>
      </c>
      <c r="K34" s="93">
        <f>[3]Slutanvändning!U1803</f>
        <v>0</v>
      </c>
      <c r="L34" s="93">
        <f>[3]Slutanvändning!V1803</f>
        <v>0</v>
      </c>
      <c r="M34" s="93"/>
      <c r="N34" s="93"/>
      <c r="O34" s="93"/>
      <c r="P34" s="93">
        <f t="shared" si="4"/>
        <v>601662</v>
      </c>
      <c r="Q34" s="33"/>
      <c r="R34" s="86" t="str">
        <f>L30</f>
        <v>Avfall</v>
      </c>
      <c r="S34" s="61" t="str">
        <f>ROUND(L43/1000,0) &amp;" GWh"</f>
        <v>1619 GWh</v>
      </c>
      <c r="T34" s="42">
        <f>L$44</f>
        <v>0.22738398116318778</v>
      </c>
      <c r="U34" s="36"/>
      <c r="V34" s="8"/>
      <c r="W34" s="59"/>
    </row>
    <row r="35" spans="1:47" ht="15.75">
      <c r="A35" s="5" t="s">
        <v>35</v>
      </c>
      <c r="B35" s="93">
        <f>[3]Slutanvändning!$N$1817</f>
        <v>0</v>
      </c>
      <c r="C35" s="93">
        <f>[3]Slutanvändning!$N$1818</f>
        <v>69088</v>
      </c>
      <c r="D35" s="93">
        <f>[3]Slutanvändning!$N$1811</f>
        <v>1462130</v>
      </c>
      <c r="E35" s="93">
        <f>[3]Slutanvändning!$Q$1812</f>
        <v>0</v>
      </c>
      <c r="F35" s="93">
        <f>[3]Slutanvändning!$N$1813</f>
        <v>0</v>
      </c>
      <c r="G35" s="93">
        <f>[3]Slutanvändning!$N$1814</f>
        <v>389353</v>
      </c>
      <c r="H35" s="93">
        <f>[3]Slutanvändning!$N$1815</f>
        <v>0</v>
      </c>
      <c r="I35" s="104">
        <f>[3]Slutanvändning!$N$1816</f>
        <v>0</v>
      </c>
      <c r="J35" s="93">
        <v>0</v>
      </c>
      <c r="K35" s="93">
        <f>[3]Slutanvändning!U1812</f>
        <v>0</v>
      </c>
      <c r="L35" s="93">
        <f>[3]Slutanvändning!V1812</f>
        <v>0</v>
      </c>
      <c r="M35" s="93"/>
      <c r="N35" s="93"/>
      <c r="O35" s="93"/>
      <c r="P35" s="93">
        <f>SUM(B35:N35)</f>
        <v>1920571</v>
      </c>
      <c r="Q35" s="33"/>
      <c r="R35" s="85" t="str">
        <f>M30</f>
        <v>RT-flis</v>
      </c>
      <c r="S35" s="61" t="str">
        <f>ROUND(M43/1000,0) &amp;" GWh"</f>
        <v>0 GWh</v>
      </c>
      <c r="T35" s="42">
        <f>M$44</f>
        <v>0</v>
      </c>
      <c r="U35" s="36"/>
    </row>
    <row r="36" spans="1:47" ht="15.75">
      <c r="A36" s="5" t="s">
        <v>36</v>
      </c>
      <c r="B36" s="93">
        <f>[3]Slutanvändning!$N$1826</f>
        <v>270934</v>
      </c>
      <c r="C36" s="93">
        <f>[3]Slutanvändning!$N$1827</f>
        <v>1025157</v>
      </c>
      <c r="D36" s="93">
        <f>[3]Slutanvändning!$N$1820</f>
        <v>26918</v>
      </c>
      <c r="E36" s="93">
        <f>[3]Slutanvändning!$Q$1821</f>
        <v>0</v>
      </c>
      <c r="F36" s="93">
        <f>[3]Slutanvändning!$N$1822</f>
        <v>0</v>
      </c>
      <c r="G36" s="93">
        <f>[3]Slutanvändning!$N$1823</f>
        <v>0</v>
      </c>
      <c r="H36" s="93">
        <f>[3]Slutanvändning!$N$1824</f>
        <v>0</v>
      </c>
      <c r="I36" s="104">
        <f>[3]Slutanvändning!$N$1825</f>
        <v>0</v>
      </c>
      <c r="J36" s="93">
        <v>0</v>
      </c>
      <c r="K36" s="93">
        <f>[3]Slutanvändning!U1821</f>
        <v>0</v>
      </c>
      <c r="L36" s="93">
        <f>[3]Slutanvändning!V1821</f>
        <v>0</v>
      </c>
      <c r="M36" s="93"/>
      <c r="N36" s="93"/>
      <c r="O36" s="93"/>
      <c r="P36" s="93">
        <f t="shared" si="4"/>
        <v>1323009</v>
      </c>
      <c r="Q36" s="33"/>
      <c r="R36" s="85" t="str">
        <f>N30</f>
        <v>Övrigt</v>
      </c>
      <c r="S36" s="61" t="str">
        <f>ROUND(N43/1000,0) &amp;" GWh"</f>
        <v>0 GWh</v>
      </c>
      <c r="T36" s="42">
        <f>N$44</f>
        <v>0</v>
      </c>
      <c r="U36" s="36"/>
    </row>
    <row r="37" spans="1:47" ht="15.75">
      <c r="A37" s="5" t="s">
        <v>37</v>
      </c>
      <c r="B37" s="93">
        <f>[3]Slutanvändning!$N$1835</f>
        <v>149183</v>
      </c>
      <c r="C37" s="93">
        <f>[3]Slutanvändning!$N$1836</f>
        <v>322361</v>
      </c>
      <c r="D37" s="93">
        <f>[3]Slutanvändning!$N$1829</f>
        <v>3105</v>
      </c>
      <c r="E37" s="93">
        <f>[3]Slutanvändning!$Q$1830</f>
        <v>0</v>
      </c>
      <c r="F37" s="106">
        <f>[3]Slutanvändning!$N$1831+'[3]LÄNKNING GAS '!$H$46</f>
        <v>0</v>
      </c>
      <c r="G37" s="93">
        <f>[3]Slutanvändning!$N$1832</f>
        <v>0</v>
      </c>
      <c r="H37" s="93">
        <f>[3]Slutanvändning!$N$1833</f>
        <v>13377</v>
      </c>
      <c r="I37" s="128">
        <f>[3]Slutanvändning!$N$1834+'[3]LÄNKNING GAS '!$E$47+'[3]LÄNKNING GAS '!$E$39</f>
        <v>66716.803</v>
      </c>
      <c r="J37" s="93">
        <v>0</v>
      </c>
      <c r="K37" s="93">
        <f>[3]Slutanvändning!U1830</f>
        <v>0</v>
      </c>
      <c r="L37" s="93">
        <f>[3]Slutanvändning!V1830</f>
        <v>0</v>
      </c>
      <c r="M37" s="93"/>
      <c r="N37" s="93"/>
      <c r="O37" s="93"/>
      <c r="P37" s="106">
        <f t="shared" si="4"/>
        <v>554742.80299999996</v>
      </c>
      <c r="Q37" s="33"/>
      <c r="R37" s="86" t="str">
        <f>O30</f>
        <v>Övrigt</v>
      </c>
      <c r="S37" s="61" t="str">
        <f>ROUND(O43/1000,0) &amp;" GWh"</f>
        <v>0 GWh</v>
      </c>
      <c r="T37" s="42">
        <f>O$44</f>
        <v>0</v>
      </c>
      <c r="U37" s="36"/>
    </row>
    <row r="38" spans="1:47" ht="15.75">
      <c r="A38" s="5" t="s">
        <v>38</v>
      </c>
      <c r="B38" s="93">
        <f>[3]Slutanvändning!$N$1844</f>
        <v>1290875</v>
      </c>
      <c r="C38" s="93">
        <f>[3]Slutanvändning!$N$1845</f>
        <v>207235</v>
      </c>
      <c r="D38" s="93">
        <f>[3]Slutanvändning!$N$1838</f>
        <v>1537</v>
      </c>
      <c r="E38" s="93">
        <f>[3]Slutanvändning!$Q$1839</f>
        <v>0</v>
      </c>
      <c r="F38" s="106">
        <f>[3]Slutanvändning!$N$1840+'[3]LÄNKNING GAS '!$G$46</f>
        <v>0</v>
      </c>
      <c r="G38" s="93">
        <f>[3]Slutanvändning!$N$1841</f>
        <v>0</v>
      </c>
      <c r="H38" s="93">
        <f>[3]Slutanvändning!$N$1842</f>
        <v>0</v>
      </c>
      <c r="I38" s="128">
        <f>[3]Slutanvändning!$N$1843+'[3]LÄNKNING GAS '!$D$47</f>
        <v>5926</v>
      </c>
      <c r="J38" s="93">
        <v>0</v>
      </c>
      <c r="K38" s="93">
        <f>[3]Slutanvändning!U1839</f>
        <v>0</v>
      </c>
      <c r="L38" s="93">
        <f>[3]Slutanvändning!V1839</f>
        <v>0</v>
      </c>
      <c r="M38" s="93"/>
      <c r="N38" s="93"/>
      <c r="O38" s="93"/>
      <c r="P38" s="106">
        <f t="shared" si="4"/>
        <v>1505573</v>
      </c>
      <c r="Q38" s="33"/>
      <c r="R38" s="44"/>
      <c r="S38" s="152" t="str">
        <f>ROUND(B43/1000,0) &amp;" GWh"</f>
        <v>0 GWh</v>
      </c>
      <c r="T38" s="40"/>
      <c r="U38" s="36"/>
    </row>
    <row r="39" spans="1:47" ht="15.75">
      <c r="A39" s="5" t="s">
        <v>39</v>
      </c>
      <c r="B39" s="93">
        <f>[3]Slutanvändning!$N$1853</f>
        <v>0</v>
      </c>
      <c r="C39" s="93">
        <f>[3]Slutanvändning!$N$1854</f>
        <v>8143</v>
      </c>
      <c r="D39" s="93">
        <f>[3]Slutanvändning!$N$1847</f>
        <v>0</v>
      </c>
      <c r="E39" s="93">
        <f>[3]Slutanvändning!$Q$1848</f>
        <v>0</v>
      </c>
      <c r="F39" s="106">
        <f>[3]Slutanvändning!$N$1849+'[3]JACOB. Gas hushåll'!$D$5</f>
        <v>0</v>
      </c>
      <c r="G39" s="93">
        <f>[3]Slutanvändning!$N$1850</f>
        <v>0</v>
      </c>
      <c r="H39" s="93">
        <f>[3]Slutanvändning!$N$1851</f>
        <v>0</v>
      </c>
      <c r="I39" s="128">
        <f>[3]Slutanvändning!$N$1852+'[3]JACOB. Gas hushåll'!$I$5</f>
        <v>0</v>
      </c>
      <c r="J39" s="93">
        <v>0</v>
      </c>
      <c r="K39" s="93">
        <f>[3]Slutanvändning!U1848</f>
        <v>0</v>
      </c>
      <c r="L39" s="93">
        <f>[3]Slutanvändning!V1848</f>
        <v>0</v>
      </c>
      <c r="M39" s="93"/>
      <c r="N39" s="93"/>
      <c r="O39" s="93"/>
      <c r="P39" s="106">
        <f>SUM(B39:N39)</f>
        <v>8143</v>
      </c>
      <c r="Q39" s="33"/>
      <c r="R39" s="41"/>
      <c r="S39" s="10"/>
    </row>
    <row r="40" spans="1:47" ht="15.75">
      <c r="A40" s="5" t="s">
        <v>14</v>
      </c>
      <c r="B40" s="93">
        <f>SUM(B32:B39)</f>
        <v>2104063</v>
      </c>
      <c r="C40" s="93">
        <f t="shared" ref="C40:O40" si="5">SUM(C32:C39)</f>
        <v>2419626</v>
      </c>
      <c r="D40" s="93">
        <f t="shared" si="5"/>
        <v>1516042</v>
      </c>
      <c r="E40" s="149">
        <f t="shared" si="5"/>
        <v>0</v>
      </c>
      <c r="F40" s="106">
        <f>SUM(F32:F39)</f>
        <v>255998</v>
      </c>
      <c r="G40" s="93">
        <f t="shared" si="5"/>
        <v>390724</v>
      </c>
      <c r="H40" s="93">
        <f t="shared" si="5"/>
        <v>13444</v>
      </c>
      <c r="I40" s="139">
        <f t="shared" si="5"/>
        <v>72642.803</v>
      </c>
      <c r="J40" s="93">
        <f t="shared" si="5"/>
        <v>0</v>
      </c>
      <c r="K40" s="93">
        <f t="shared" si="5"/>
        <v>0</v>
      </c>
      <c r="L40" s="93">
        <f t="shared" si="5"/>
        <v>0</v>
      </c>
      <c r="M40" s="93">
        <f t="shared" si="5"/>
        <v>0</v>
      </c>
      <c r="N40" s="93">
        <f t="shared" si="5"/>
        <v>0</v>
      </c>
      <c r="O40" s="93">
        <f t="shared" si="5"/>
        <v>0</v>
      </c>
      <c r="P40" s="139">
        <f>SUM(B40:N40)</f>
        <v>6772539.8030000003</v>
      </c>
      <c r="Q40" s="33"/>
      <c r="R40" s="41"/>
      <c r="S40" s="10" t="s">
        <v>25</v>
      </c>
      <c r="T40" s="64" t="s">
        <v>26</v>
      </c>
    </row>
    <row r="41" spans="1:47">
      <c r="B41" s="60"/>
      <c r="C41" s="60"/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6"/>
      <c r="R41" s="41" t="s">
        <v>40</v>
      </c>
      <c r="S41" s="65" t="str">
        <f>ROUND((B46+C46)/1000,0) &amp;" GWh"</f>
        <v>335 GWh</v>
      </c>
      <c r="T41" s="129"/>
      <c r="U41" s="36"/>
    </row>
    <row r="42" spans="1:47">
      <c r="A42" s="46" t="s">
        <v>43</v>
      </c>
      <c r="B42" s="94">
        <f>B39+B38+B37</f>
        <v>1440058</v>
      </c>
      <c r="C42" s="94">
        <f>C39+C38+C37</f>
        <v>537739</v>
      </c>
      <c r="D42" s="94">
        <f>D39+D38+D37</f>
        <v>4642</v>
      </c>
      <c r="E42" s="94">
        <f t="shared" ref="E42:P42" si="6">E39+E38+E37</f>
        <v>0</v>
      </c>
      <c r="F42" s="95">
        <f t="shared" si="6"/>
        <v>0</v>
      </c>
      <c r="G42" s="94">
        <f t="shared" si="6"/>
        <v>0</v>
      </c>
      <c r="H42" s="94">
        <f t="shared" si="6"/>
        <v>13377</v>
      </c>
      <c r="I42" s="95">
        <f t="shared" si="6"/>
        <v>72642.803</v>
      </c>
      <c r="J42" s="94">
        <f t="shared" si="6"/>
        <v>0</v>
      </c>
      <c r="K42" s="94">
        <f t="shared" si="6"/>
        <v>0</v>
      </c>
      <c r="L42" s="94">
        <f t="shared" si="6"/>
        <v>0</v>
      </c>
      <c r="M42" s="94">
        <f t="shared" si="6"/>
        <v>0</v>
      </c>
      <c r="N42" s="94">
        <f t="shared" si="6"/>
        <v>0</v>
      </c>
      <c r="O42" s="94">
        <f t="shared" si="6"/>
        <v>0</v>
      </c>
      <c r="P42" s="94">
        <f t="shared" si="6"/>
        <v>2068458.8029999998</v>
      </c>
      <c r="Q42" s="34"/>
      <c r="R42" s="41" t="s">
        <v>41</v>
      </c>
      <c r="S42" s="11" t="str">
        <f>ROUND(P42/1000,0) &amp;" GWh"</f>
        <v>2068 GWh</v>
      </c>
      <c r="T42" s="42">
        <f>P42/P40</f>
        <v>0.30541847861621196</v>
      </c>
    </row>
    <row r="43" spans="1:47">
      <c r="A43" s="47" t="s">
        <v>45</v>
      </c>
      <c r="B43" s="113"/>
      <c r="C43" s="114">
        <f>C40+C24-C7+C46</f>
        <v>2308196.08</v>
      </c>
      <c r="D43" s="114">
        <f t="shared" ref="D43:O43" si="7">D11+D24+D40</f>
        <v>1531307</v>
      </c>
      <c r="E43" s="114">
        <f t="shared" si="7"/>
        <v>0</v>
      </c>
      <c r="F43" s="114">
        <f t="shared" si="7"/>
        <v>981798</v>
      </c>
      <c r="G43" s="114">
        <f t="shared" si="7"/>
        <v>390724</v>
      </c>
      <c r="H43" s="114">
        <f t="shared" si="7"/>
        <v>163944</v>
      </c>
      <c r="I43" s="114">
        <f t="shared" si="7"/>
        <v>125301.803</v>
      </c>
      <c r="J43" s="114">
        <f t="shared" si="7"/>
        <v>0</v>
      </c>
      <c r="K43" s="114">
        <f t="shared" si="7"/>
        <v>0</v>
      </c>
      <c r="L43" s="114">
        <f t="shared" si="7"/>
        <v>1619046</v>
      </c>
      <c r="M43" s="114">
        <f t="shared" si="7"/>
        <v>0</v>
      </c>
      <c r="N43" s="114">
        <f t="shared" si="7"/>
        <v>0</v>
      </c>
      <c r="O43" s="114">
        <f t="shared" si="7"/>
        <v>0</v>
      </c>
      <c r="P43" s="115">
        <f>SUM(C43:O43)</f>
        <v>7120316.8830000004</v>
      </c>
      <c r="Q43" s="34"/>
      <c r="R43" s="41" t="s">
        <v>42</v>
      </c>
      <c r="S43" s="11" t="str">
        <f>ROUND(P36/1000,0) &amp;" GWh"</f>
        <v>1323 GWh</v>
      </c>
      <c r="T43" s="63">
        <f>P36/P40</f>
        <v>0.19534901801742868</v>
      </c>
    </row>
    <row r="44" spans="1:47">
      <c r="A44" s="47" t="s">
        <v>46</v>
      </c>
      <c r="B44" s="96"/>
      <c r="C44" s="103">
        <f>C43/$P$43</f>
        <v>0.32417041515538403</v>
      </c>
      <c r="D44" s="103">
        <f t="shared" ref="D44:P44" si="8">D43/$P$43</f>
        <v>0.21506163632352485</v>
      </c>
      <c r="E44" s="103">
        <f t="shared" si="8"/>
        <v>0</v>
      </c>
      <c r="F44" s="103">
        <f t="shared" si="8"/>
        <v>0.1378868407309338</v>
      </c>
      <c r="G44" s="103">
        <f t="shared" si="8"/>
        <v>5.487452404440972E-2</v>
      </c>
      <c r="H44" s="103">
        <f t="shared" si="8"/>
        <v>2.3024817953175916E-2</v>
      </c>
      <c r="I44" s="103">
        <f t="shared" si="8"/>
        <v>1.7597784629383887E-2</v>
      </c>
      <c r="J44" s="103">
        <f t="shared" si="8"/>
        <v>0</v>
      </c>
      <c r="K44" s="103">
        <f t="shared" si="8"/>
        <v>0</v>
      </c>
      <c r="L44" s="103">
        <f t="shared" si="8"/>
        <v>0.22738398116318778</v>
      </c>
      <c r="M44" s="103">
        <f t="shared" si="8"/>
        <v>0</v>
      </c>
      <c r="N44" s="103">
        <f t="shared" si="8"/>
        <v>0</v>
      </c>
      <c r="O44" s="103">
        <f t="shared" si="8"/>
        <v>0</v>
      </c>
      <c r="P44" s="103">
        <f t="shared" si="8"/>
        <v>1</v>
      </c>
      <c r="Q44" s="34"/>
      <c r="R44" s="41" t="s">
        <v>44</v>
      </c>
      <c r="S44" s="11" t="str">
        <f>ROUND(P34/1000,0) &amp;" GWh"</f>
        <v>602 GWh</v>
      </c>
      <c r="T44" s="42">
        <f>P34/P40</f>
        <v>8.8838459056893929E-2</v>
      </c>
      <c r="U44" s="36"/>
    </row>
    <row r="45" spans="1:47">
      <c r="A45" s="48"/>
      <c r="B45" s="104"/>
      <c r="C45" s="56"/>
      <c r="D45" s="56"/>
      <c r="E45" s="56"/>
      <c r="F45" s="67"/>
      <c r="G45" s="56"/>
      <c r="H45" s="56"/>
      <c r="I45" s="67"/>
      <c r="J45" s="56"/>
      <c r="K45" s="56"/>
      <c r="L45" s="56"/>
      <c r="M45" s="56"/>
      <c r="N45" s="67"/>
      <c r="O45" s="67"/>
      <c r="P45" s="67"/>
      <c r="Q45" s="34"/>
      <c r="R45" s="41" t="s">
        <v>31</v>
      </c>
      <c r="S45" s="11" t="str">
        <f>ROUND(P32/1000,0) &amp;" GWh"</f>
        <v>21 GWh</v>
      </c>
      <c r="T45" s="42">
        <f>P32/P40</f>
        <v>3.0991327641518773E-3</v>
      </c>
      <c r="U45" s="36"/>
    </row>
    <row r="46" spans="1:47">
      <c r="A46" s="48" t="s">
        <v>49</v>
      </c>
      <c r="B46" s="68">
        <f>B24-B40-B49</f>
        <v>141180</v>
      </c>
      <c r="C46" s="68">
        <f>(C40+C24)*0.08</f>
        <v>193570.08000000002</v>
      </c>
      <c r="D46" s="56"/>
      <c r="E46" s="56"/>
      <c r="F46" s="67"/>
      <c r="G46" s="56"/>
      <c r="H46" s="56"/>
      <c r="I46" s="67"/>
      <c r="J46" s="56"/>
      <c r="K46" s="56"/>
      <c r="L46" s="56"/>
      <c r="M46" s="56"/>
      <c r="N46" s="67"/>
      <c r="O46" s="67"/>
      <c r="P46" s="52"/>
      <c r="Q46" s="34"/>
      <c r="R46" s="41" t="s">
        <v>47</v>
      </c>
      <c r="S46" s="11" t="str">
        <f>ROUND(P33/1000,0) &amp;" GWh"</f>
        <v>838 GWh</v>
      </c>
      <c r="T46" s="63">
        <f>P33/P40</f>
        <v>0.12371282035564582</v>
      </c>
      <c r="U46" s="36"/>
    </row>
    <row r="47" spans="1:47">
      <c r="A47" s="48" t="s">
        <v>51</v>
      </c>
      <c r="B47" s="97">
        <f>B46/B24</f>
        <v>6.0951338226824636E-2</v>
      </c>
      <c r="C47" s="97">
        <f>C46/(C40+C24)</f>
        <v>0.08</v>
      </c>
      <c r="D47" s="56"/>
      <c r="E47" s="56"/>
      <c r="F47" s="67"/>
      <c r="G47" s="56"/>
      <c r="H47" s="56"/>
      <c r="I47" s="67"/>
      <c r="J47" s="56"/>
      <c r="K47" s="56"/>
      <c r="L47" s="56"/>
      <c r="M47" s="56"/>
      <c r="N47" s="67"/>
      <c r="O47" s="67"/>
      <c r="P47" s="67"/>
      <c r="Q47" s="34"/>
      <c r="R47" s="41" t="s">
        <v>48</v>
      </c>
      <c r="S47" s="11" t="str">
        <f>ROUND(P35/1000,0) &amp;" GWh"</f>
        <v>1921 GWh</v>
      </c>
      <c r="T47" s="63">
        <f>P35/P40</f>
        <v>0.28358209118966765</v>
      </c>
    </row>
    <row r="48" spans="1:47" ht="15.75" thickBot="1">
      <c r="A48" s="13"/>
      <c r="B48" s="98"/>
      <c r="C48" s="99"/>
      <c r="D48" s="100"/>
      <c r="E48" s="100"/>
      <c r="F48" s="101"/>
      <c r="G48" s="100"/>
      <c r="H48" s="100"/>
      <c r="I48" s="101"/>
      <c r="J48" s="100"/>
      <c r="K48" s="100"/>
      <c r="L48" s="100"/>
      <c r="M48" s="99"/>
      <c r="N48" s="102"/>
      <c r="O48" s="102"/>
      <c r="P48" s="102"/>
      <c r="Q48" s="87"/>
      <c r="R48" s="69" t="s">
        <v>50</v>
      </c>
      <c r="S48" s="11" t="str">
        <f>ROUND(P40/1000,0) &amp;" GWh"</f>
        <v>6773 GWh</v>
      </c>
      <c r="T48" s="70">
        <f>SUM(T42:T47)</f>
        <v>0.99999999999999978</v>
      </c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3"/>
      <c r="AH48" s="13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</row>
    <row r="49" spans="1:47">
      <c r="A49" s="13" t="s">
        <v>108</v>
      </c>
      <c r="B49" s="125">
        <f>[2]Skåne!$I$4</f>
        <v>71031</v>
      </c>
      <c r="C49" s="99"/>
      <c r="D49" s="100"/>
      <c r="E49" s="100"/>
      <c r="F49" s="101"/>
      <c r="G49" s="100"/>
      <c r="H49" s="100"/>
      <c r="I49" s="101"/>
      <c r="J49" s="100"/>
      <c r="K49" s="100"/>
      <c r="L49" s="100"/>
      <c r="M49" s="99"/>
      <c r="N49" s="102"/>
      <c r="O49" s="102"/>
      <c r="P49" s="102"/>
      <c r="Q49" s="16"/>
      <c r="R49" s="13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3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</row>
    <row r="50" spans="1:47">
      <c r="A50" s="16"/>
      <c r="B50" s="98"/>
      <c r="C50" s="116"/>
      <c r="D50" s="100"/>
      <c r="E50" s="100"/>
      <c r="F50" s="101"/>
      <c r="G50" s="100"/>
      <c r="H50" s="100"/>
      <c r="I50" s="101"/>
      <c r="J50" s="100"/>
      <c r="K50" s="100"/>
      <c r="L50" s="100"/>
      <c r="M50" s="99"/>
      <c r="N50" s="102"/>
      <c r="O50" s="102"/>
      <c r="P50" s="102"/>
      <c r="Q50" s="16"/>
      <c r="R50" s="13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3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</row>
    <row r="51" spans="1:47">
      <c r="A51" s="16"/>
      <c r="B51" s="14"/>
      <c r="C51" s="16"/>
      <c r="D51" s="15"/>
      <c r="E51" s="15"/>
      <c r="F51" s="24"/>
      <c r="G51" s="15"/>
      <c r="H51" s="15"/>
      <c r="I51" s="24"/>
      <c r="J51" s="15"/>
      <c r="K51" s="15"/>
      <c r="L51" s="15"/>
      <c r="M51" s="16"/>
      <c r="N51" s="17"/>
      <c r="O51" s="17"/>
      <c r="P51" s="17"/>
      <c r="Q51" s="16"/>
      <c r="R51" s="13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3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</row>
    <row r="52" spans="1:47">
      <c r="A52" s="16"/>
      <c r="B52" s="14"/>
      <c r="C52" s="16"/>
      <c r="D52" s="15"/>
      <c r="E52" s="15"/>
      <c r="F52" s="24"/>
      <c r="G52" s="15"/>
      <c r="H52" s="15"/>
      <c r="I52" s="24"/>
      <c r="J52" s="15"/>
      <c r="K52" s="15"/>
      <c r="L52" s="15"/>
      <c r="M52" s="16"/>
      <c r="N52" s="17"/>
      <c r="O52" s="17"/>
      <c r="P52" s="17"/>
      <c r="Q52" s="16"/>
      <c r="R52" s="13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3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</row>
    <row r="53" spans="1:47">
      <c r="A53" s="16"/>
      <c r="B53" s="14"/>
      <c r="C53" s="16"/>
      <c r="D53" s="15"/>
      <c r="E53" s="15"/>
      <c r="F53" s="24"/>
      <c r="G53" s="15"/>
      <c r="H53" s="15"/>
      <c r="I53" s="24"/>
      <c r="J53" s="15"/>
      <c r="K53" s="15"/>
      <c r="L53" s="15"/>
      <c r="M53" s="16"/>
      <c r="N53" s="17"/>
      <c r="O53" s="17"/>
      <c r="P53" s="17"/>
      <c r="Q53" s="16"/>
      <c r="R53" s="13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3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</row>
    <row r="54" spans="1:47">
      <c r="A54" s="16"/>
      <c r="B54" s="14"/>
      <c r="C54" s="16"/>
      <c r="D54" s="15"/>
      <c r="E54" s="15"/>
      <c r="F54" s="24"/>
      <c r="G54" s="15"/>
      <c r="H54" s="15"/>
      <c r="I54" s="24"/>
      <c r="J54" s="15"/>
      <c r="K54" s="15"/>
      <c r="L54" s="15"/>
      <c r="M54" s="16"/>
      <c r="N54" s="17"/>
      <c r="O54" s="17"/>
      <c r="P54" s="17"/>
      <c r="Q54" s="16"/>
      <c r="R54" s="13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3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</row>
    <row r="55" spans="1:47" ht="15.75">
      <c r="A55" s="16"/>
      <c r="B55" s="14"/>
      <c r="C55" s="16"/>
      <c r="D55" s="15"/>
      <c r="E55" s="15"/>
      <c r="F55" s="24"/>
      <c r="G55" s="15"/>
      <c r="H55" s="15"/>
      <c r="I55" s="24"/>
      <c r="J55" s="15"/>
      <c r="K55" s="15"/>
      <c r="L55" s="15"/>
      <c r="M55" s="16"/>
      <c r="N55" s="17"/>
      <c r="O55" s="17"/>
      <c r="P55" s="17"/>
      <c r="Q55" s="16"/>
      <c r="R55" s="10"/>
      <c r="S55" s="45"/>
      <c r="T55" s="50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3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</row>
    <row r="56" spans="1:47" ht="15.75">
      <c r="A56" s="16"/>
      <c r="B56" s="14"/>
      <c r="C56" s="16"/>
      <c r="D56" s="15"/>
      <c r="E56" s="15"/>
      <c r="F56" s="24"/>
      <c r="G56" s="15"/>
      <c r="H56" s="15"/>
      <c r="I56" s="24"/>
      <c r="J56" s="15"/>
      <c r="K56" s="15"/>
      <c r="L56" s="15"/>
      <c r="M56" s="16"/>
      <c r="N56" s="17"/>
      <c r="O56" s="17"/>
      <c r="P56" s="17"/>
      <c r="Q56" s="16"/>
      <c r="R56" s="10"/>
      <c r="S56" s="45"/>
      <c r="T56" s="50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3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</row>
    <row r="57" spans="1:47" ht="15.75">
      <c r="A57" s="16"/>
      <c r="B57" s="14"/>
      <c r="C57" s="16"/>
      <c r="D57" s="15"/>
      <c r="E57" s="15"/>
      <c r="F57" s="24"/>
      <c r="G57" s="15"/>
      <c r="H57" s="15"/>
      <c r="I57" s="24"/>
      <c r="J57" s="15"/>
      <c r="K57" s="15"/>
      <c r="L57" s="15"/>
      <c r="M57" s="16"/>
      <c r="N57" s="17"/>
      <c r="O57" s="17"/>
      <c r="P57" s="17"/>
      <c r="Q57" s="16"/>
      <c r="R57" s="10"/>
      <c r="S57" s="45"/>
      <c r="T57" s="50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3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</row>
    <row r="58" spans="1:47" ht="15.75">
      <c r="A58" s="10"/>
      <c r="B58" s="72"/>
      <c r="C58" s="19"/>
      <c r="D58" s="73"/>
      <c r="E58" s="73"/>
      <c r="F58" s="74"/>
      <c r="G58" s="73"/>
      <c r="H58" s="73"/>
      <c r="I58" s="74"/>
      <c r="J58" s="73"/>
      <c r="K58" s="73"/>
      <c r="L58" s="73"/>
      <c r="M58" s="45"/>
      <c r="N58" s="84"/>
      <c r="O58" s="84"/>
      <c r="P58" s="75"/>
      <c r="Q58" s="10"/>
      <c r="R58" s="10"/>
      <c r="S58" s="45"/>
      <c r="T58" s="50"/>
    </row>
    <row r="59" spans="1:47" ht="15.75">
      <c r="A59" s="10"/>
      <c r="B59" s="72"/>
      <c r="C59" s="19"/>
      <c r="D59" s="73"/>
      <c r="E59" s="73"/>
      <c r="F59" s="74"/>
      <c r="G59" s="73"/>
      <c r="H59" s="73"/>
      <c r="I59" s="74"/>
      <c r="J59" s="73"/>
      <c r="K59" s="73"/>
      <c r="L59" s="73"/>
      <c r="M59" s="45"/>
      <c r="N59" s="84"/>
      <c r="O59" s="84"/>
      <c r="P59" s="75"/>
      <c r="Q59" s="10"/>
      <c r="R59" s="10"/>
      <c r="S59" s="20"/>
      <c r="T59" s="21"/>
    </row>
    <row r="60" spans="1:47" ht="15.75">
      <c r="A60" s="10"/>
      <c r="B60" s="72"/>
      <c r="C60" s="19"/>
      <c r="D60" s="73"/>
      <c r="E60" s="73"/>
      <c r="F60" s="74"/>
      <c r="G60" s="73"/>
      <c r="H60" s="73"/>
      <c r="I60" s="74"/>
      <c r="J60" s="73"/>
      <c r="K60" s="73"/>
      <c r="L60" s="73"/>
      <c r="M60" s="45"/>
      <c r="N60" s="84"/>
      <c r="O60" s="84"/>
      <c r="P60" s="75"/>
      <c r="Q60" s="10"/>
      <c r="R60" s="10"/>
      <c r="S60" s="10"/>
      <c r="T60" s="45"/>
    </row>
    <row r="61" spans="1:47" ht="15.75">
      <c r="A61" s="9"/>
      <c r="B61" s="72"/>
      <c r="C61" s="19"/>
      <c r="D61" s="73"/>
      <c r="E61" s="73"/>
      <c r="F61" s="74"/>
      <c r="G61" s="73"/>
      <c r="H61" s="73"/>
      <c r="I61" s="74"/>
      <c r="J61" s="73"/>
      <c r="K61" s="73"/>
      <c r="L61" s="73"/>
      <c r="M61" s="45"/>
      <c r="N61" s="84"/>
      <c r="O61" s="84"/>
      <c r="P61" s="75"/>
      <c r="Q61" s="10"/>
      <c r="R61" s="10"/>
      <c r="S61" s="77"/>
      <c r="T61" s="78"/>
    </row>
    <row r="62" spans="1:47" ht="15.75">
      <c r="A62" s="10"/>
      <c r="B62" s="72"/>
      <c r="C62" s="19"/>
      <c r="D62" s="72"/>
      <c r="E62" s="72"/>
      <c r="F62" s="76"/>
      <c r="G62" s="72"/>
      <c r="H62" s="72"/>
      <c r="I62" s="76"/>
      <c r="J62" s="72"/>
      <c r="K62" s="72"/>
      <c r="L62" s="72"/>
      <c r="M62" s="45"/>
      <c r="N62" s="84"/>
      <c r="O62" s="84"/>
      <c r="P62" s="75"/>
      <c r="Q62" s="10"/>
      <c r="R62" s="10"/>
      <c r="S62" s="45"/>
      <c r="T62" s="50"/>
    </row>
    <row r="63" spans="1:47" ht="15.75">
      <c r="A63" s="10"/>
      <c r="B63" s="72"/>
      <c r="C63" s="10"/>
      <c r="D63" s="72"/>
      <c r="E63" s="72"/>
      <c r="F63" s="76"/>
      <c r="G63" s="72"/>
      <c r="H63" s="72"/>
      <c r="I63" s="76"/>
      <c r="J63" s="72"/>
      <c r="K63" s="72"/>
      <c r="L63" s="72"/>
      <c r="M63" s="10"/>
      <c r="N63" s="75"/>
      <c r="O63" s="75"/>
      <c r="P63" s="75"/>
      <c r="Q63" s="10"/>
      <c r="R63" s="10"/>
      <c r="S63" s="45"/>
      <c r="T63" s="50"/>
    </row>
    <row r="64" spans="1:47" ht="15.75">
      <c r="A64" s="10"/>
      <c r="B64" s="72"/>
      <c r="C64" s="10"/>
      <c r="D64" s="72"/>
      <c r="E64" s="72"/>
      <c r="F64" s="76"/>
      <c r="G64" s="72"/>
      <c r="H64" s="72"/>
      <c r="I64" s="76"/>
      <c r="J64" s="72"/>
      <c r="K64" s="72"/>
      <c r="L64" s="72"/>
      <c r="M64" s="10"/>
      <c r="N64" s="75"/>
      <c r="O64" s="75"/>
      <c r="P64" s="75"/>
      <c r="Q64" s="10"/>
      <c r="R64" s="10"/>
      <c r="S64" s="45"/>
      <c r="T64" s="50"/>
    </row>
    <row r="65" spans="1:20" ht="15.75">
      <c r="A65" s="10"/>
      <c r="B65" s="56"/>
      <c r="C65" s="10"/>
      <c r="D65" s="56"/>
      <c r="E65" s="56"/>
      <c r="F65" s="67"/>
      <c r="G65" s="56"/>
      <c r="H65" s="56"/>
      <c r="I65" s="67"/>
      <c r="J65" s="56"/>
      <c r="K65" s="72"/>
      <c r="L65" s="72"/>
      <c r="M65" s="10"/>
      <c r="N65" s="75"/>
      <c r="O65" s="75"/>
      <c r="P65" s="75"/>
      <c r="Q65" s="10"/>
      <c r="R65" s="10"/>
      <c r="S65" s="45"/>
      <c r="T65" s="50"/>
    </row>
    <row r="66" spans="1:20" ht="15.75">
      <c r="A66" s="10"/>
      <c r="B66" s="56"/>
      <c r="C66" s="10"/>
      <c r="D66" s="56"/>
      <c r="E66" s="56"/>
      <c r="F66" s="67"/>
      <c r="G66" s="56"/>
      <c r="H66" s="56"/>
      <c r="I66" s="67"/>
      <c r="J66" s="56"/>
      <c r="K66" s="72"/>
      <c r="L66" s="72"/>
      <c r="M66" s="10"/>
      <c r="N66" s="75"/>
      <c r="O66" s="75"/>
      <c r="P66" s="75"/>
      <c r="Q66" s="10"/>
      <c r="R66" s="10"/>
      <c r="S66" s="45"/>
      <c r="T66" s="50"/>
    </row>
    <row r="67" spans="1:20" ht="15.75">
      <c r="A67" s="10"/>
      <c r="B67" s="56"/>
      <c r="C67" s="10"/>
      <c r="D67" s="56"/>
      <c r="E67" s="56"/>
      <c r="F67" s="67"/>
      <c r="G67" s="56"/>
      <c r="H67" s="56"/>
      <c r="I67" s="67"/>
      <c r="J67" s="56"/>
      <c r="K67" s="72"/>
      <c r="L67" s="72"/>
      <c r="M67" s="10"/>
      <c r="N67" s="75"/>
      <c r="O67" s="75"/>
      <c r="P67" s="75"/>
      <c r="Q67" s="10"/>
      <c r="R67" s="10"/>
      <c r="S67" s="45"/>
      <c r="T67" s="50"/>
    </row>
    <row r="68" spans="1:20" ht="15.75">
      <c r="A68" s="10"/>
      <c r="B68" s="56"/>
      <c r="C68" s="10"/>
      <c r="D68" s="56"/>
      <c r="E68" s="56"/>
      <c r="F68" s="67"/>
      <c r="G68" s="56"/>
      <c r="H68" s="56"/>
      <c r="I68" s="67"/>
      <c r="J68" s="56"/>
      <c r="K68" s="72"/>
      <c r="L68" s="72"/>
      <c r="M68" s="10"/>
      <c r="N68" s="75"/>
      <c r="O68" s="75"/>
      <c r="P68" s="75"/>
      <c r="Q68" s="10"/>
      <c r="R68" s="51"/>
      <c r="S68" s="20"/>
      <c r="T68" s="23"/>
    </row>
    <row r="69" spans="1:20">
      <c r="A69" s="10"/>
      <c r="B69" s="56"/>
      <c r="C69" s="10"/>
      <c r="D69" s="56"/>
      <c r="E69" s="56"/>
      <c r="F69" s="67"/>
      <c r="G69" s="56"/>
      <c r="H69" s="56"/>
      <c r="I69" s="67"/>
      <c r="J69" s="56"/>
      <c r="K69" s="72"/>
      <c r="L69" s="72"/>
      <c r="M69" s="10"/>
      <c r="N69" s="75"/>
      <c r="O69" s="75"/>
      <c r="P69" s="75"/>
      <c r="Q69" s="10"/>
    </row>
    <row r="70" spans="1:20">
      <c r="A70" s="10"/>
      <c r="B70" s="56"/>
      <c r="C70" s="10"/>
      <c r="D70" s="56"/>
      <c r="E70" s="56"/>
      <c r="F70" s="67"/>
      <c r="G70" s="56"/>
      <c r="H70" s="56"/>
      <c r="I70" s="67"/>
      <c r="J70" s="56"/>
      <c r="K70" s="72"/>
      <c r="L70" s="72"/>
      <c r="M70" s="10"/>
      <c r="N70" s="75"/>
      <c r="O70" s="75"/>
      <c r="P70" s="75"/>
      <c r="Q70" s="10"/>
    </row>
    <row r="71" spans="1:20" ht="15.75">
      <c r="A71" s="10"/>
      <c r="B71" s="22"/>
      <c r="C71" s="10"/>
      <c r="D71" s="22"/>
      <c r="E71" s="22"/>
      <c r="F71" s="25"/>
      <c r="G71" s="22"/>
      <c r="H71" s="22"/>
      <c r="I71" s="25"/>
      <c r="J71" s="22"/>
      <c r="K71" s="72"/>
      <c r="L71" s="72"/>
      <c r="M71" s="10"/>
      <c r="N71" s="75"/>
      <c r="O71" s="75"/>
      <c r="P71" s="75"/>
      <c r="Q71" s="10"/>
    </row>
  </sheetData>
  <pageMargins left="0.7" right="0.7" top="0.75" bottom="0.75" header="0.3" footer="0.3"/>
  <pageSetup paperSize="9" orientation="portrait" r:id="rId1"/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U71"/>
  <sheetViews>
    <sheetView topLeftCell="I24" zoomScale="70" zoomScaleNormal="70" workbookViewId="0">
      <selection activeCell="T49" sqref="T49"/>
    </sheetView>
  </sheetViews>
  <sheetFormatPr defaultColWidth="8.625" defaultRowHeight="15"/>
  <cols>
    <col min="1" max="1" width="49.5" style="12" customWidth="1"/>
    <col min="2" max="2" width="17.625" style="52" customWidth="1"/>
    <col min="3" max="3" width="17.625" style="12" customWidth="1"/>
    <col min="4" max="12" width="17.625" style="52" customWidth="1"/>
    <col min="13" max="20" width="17.625" style="12" customWidth="1"/>
    <col min="21" max="16384" width="8.625" style="12"/>
  </cols>
  <sheetData>
    <row r="1" spans="1:34" ht="18.75">
      <c r="A1" s="3" t="s">
        <v>0</v>
      </c>
      <c r="Q1" s="4"/>
      <c r="R1" s="4"/>
      <c r="S1" s="4"/>
      <c r="T1" s="4"/>
    </row>
    <row r="2" spans="1:34" ht="15.75">
      <c r="A2" s="79" t="s">
        <v>91</v>
      </c>
      <c r="Q2" s="5"/>
      <c r="AG2" s="53"/>
      <c r="AH2" s="5"/>
    </row>
    <row r="3" spans="1:34" ht="30">
      <c r="A3" s="6">
        <v>2017</v>
      </c>
      <c r="C3" s="54" t="s">
        <v>1</v>
      </c>
      <c r="D3" s="54" t="s">
        <v>32</v>
      </c>
      <c r="E3" s="54" t="s">
        <v>2</v>
      </c>
      <c r="F3" s="55" t="s">
        <v>3</v>
      </c>
      <c r="G3" s="54" t="s">
        <v>17</v>
      </c>
      <c r="H3" s="54" t="s">
        <v>52</v>
      </c>
      <c r="I3" s="55" t="s">
        <v>5</v>
      </c>
      <c r="J3" s="54" t="s">
        <v>4</v>
      </c>
      <c r="K3" s="54" t="s">
        <v>6</v>
      </c>
      <c r="L3" s="54" t="s">
        <v>7</v>
      </c>
      <c r="M3" s="54" t="s">
        <v>68</v>
      </c>
      <c r="N3" s="54" t="s">
        <v>68</v>
      </c>
      <c r="O3" s="55" t="s">
        <v>68</v>
      </c>
      <c r="P3" s="57" t="s">
        <v>9</v>
      </c>
      <c r="Q3" s="53"/>
      <c r="AG3" s="53"/>
      <c r="AH3" s="53"/>
    </row>
    <row r="4" spans="1:34" s="29" customFormat="1" ht="11.25">
      <c r="A4" s="81" t="s">
        <v>60</v>
      </c>
      <c r="C4" s="80" t="s">
        <v>58</v>
      </c>
      <c r="D4" s="80" t="s">
        <v>59</v>
      </c>
      <c r="E4" s="27"/>
      <c r="F4" s="80" t="s">
        <v>61</v>
      </c>
      <c r="G4" s="27"/>
      <c r="H4" s="27"/>
      <c r="I4" s="80" t="s">
        <v>62</v>
      </c>
      <c r="J4" s="27"/>
      <c r="K4" s="27"/>
      <c r="L4" s="27"/>
      <c r="M4" s="27"/>
      <c r="N4" s="28"/>
      <c r="O4" s="28"/>
      <c r="P4" s="82" t="s">
        <v>66</v>
      </c>
      <c r="Q4" s="30"/>
      <c r="AG4" s="30"/>
      <c r="AH4" s="30"/>
    </row>
    <row r="5" spans="1:34" ht="15.75">
      <c r="A5" s="5" t="s">
        <v>53</v>
      </c>
      <c r="B5" s="60"/>
      <c r="C5" s="106">
        <f>[3]Solceller!$C$20</f>
        <v>275.5</v>
      </c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3">
        <f>SUM(D5:O5)</f>
        <v>0</v>
      </c>
      <c r="Q5" s="53"/>
      <c r="AG5" s="53"/>
      <c r="AH5" s="53"/>
    </row>
    <row r="6" spans="1:34" ht="15.75">
      <c r="A6" s="5" t="s">
        <v>73</v>
      </c>
      <c r="B6" s="60"/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>
        <f t="shared" ref="P6:P11" si="0">SUM(D6:O6)</f>
        <v>0</v>
      </c>
      <c r="Q6" s="53"/>
      <c r="AG6" s="53"/>
      <c r="AH6" s="53"/>
    </row>
    <row r="7" spans="1:34" ht="15.75">
      <c r="A7" s="5" t="s">
        <v>10</v>
      </c>
      <c r="B7" s="60"/>
      <c r="C7" s="104">
        <f>[3]Elproduktion!$N$682</f>
        <v>0</v>
      </c>
      <c r="D7" s="93">
        <f>[3]Elproduktion!$N$683</f>
        <v>0</v>
      </c>
      <c r="E7" s="93">
        <f>[3]Elproduktion!$Q$684</f>
        <v>0</v>
      </c>
      <c r="F7" s="93">
        <f>[3]Elproduktion!$N$685</f>
        <v>0</v>
      </c>
      <c r="G7" s="93">
        <f>[3]Elproduktion!$R$686</f>
        <v>0</v>
      </c>
      <c r="H7" s="93">
        <f>[3]Elproduktion!$S$687</f>
        <v>0</v>
      </c>
      <c r="I7" s="93">
        <f>[3]Elproduktion!$N$688</f>
        <v>0</v>
      </c>
      <c r="J7" s="93">
        <f>[3]Elproduktion!$T$686</f>
        <v>0</v>
      </c>
      <c r="K7" s="93">
        <f>[3]Elproduktion!U684</f>
        <v>0</v>
      </c>
      <c r="L7" s="93">
        <f>[3]Elproduktion!V684</f>
        <v>0</v>
      </c>
      <c r="M7" s="93"/>
      <c r="N7" s="93"/>
      <c r="O7" s="93"/>
      <c r="P7" s="93">
        <f t="shared" si="0"/>
        <v>0</v>
      </c>
      <c r="Q7" s="53"/>
      <c r="AG7" s="53"/>
      <c r="AH7" s="53"/>
    </row>
    <row r="8" spans="1:34" ht="15.75">
      <c r="A8" s="5" t="s">
        <v>11</v>
      </c>
      <c r="B8" s="60"/>
      <c r="C8" s="104">
        <f>[3]Elproduktion!$N$690</f>
        <v>0</v>
      </c>
      <c r="D8" s="93">
        <f>[3]Elproduktion!$N$691</f>
        <v>0</v>
      </c>
      <c r="E8" s="93">
        <f>[3]Elproduktion!$Q$692</f>
        <v>0</v>
      </c>
      <c r="F8" s="93">
        <f>[3]Elproduktion!$N$693</f>
        <v>0</v>
      </c>
      <c r="G8" s="93">
        <f>[3]Elproduktion!$R$694</f>
        <v>0</v>
      </c>
      <c r="H8" s="93">
        <f>[3]Elproduktion!$S$695</f>
        <v>0</v>
      </c>
      <c r="I8" s="93">
        <f>[3]Elproduktion!$N$696</f>
        <v>0</v>
      </c>
      <c r="J8" s="93">
        <f>[3]Elproduktion!$T$694</f>
        <v>0</v>
      </c>
      <c r="K8" s="93">
        <f>[3]Elproduktion!U692</f>
        <v>0</v>
      </c>
      <c r="L8" s="93">
        <f>[3]Elproduktion!V692</f>
        <v>0</v>
      </c>
      <c r="M8" s="93"/>
      <c r="N8" s="93"/>
      <c r="O8" s="93"/>
      <c r="P8" s="93">
        <f t="shared" si="0"/>
        <v>0</v>
      </c>
      <c r="Q8" s="53"/>
      <c r="AG8" s="53"/>
      <c r="AH8" s="53"/>
    </row>
    <row r="9" spans="1:34" ht="15.75">
      <c r="A9" s="5" t="s">
        <v>12</v>
      </c>
      <c r="B9" s="60"/>
      <c r="C9" s="104">
        <f>[3]Elproduktion!$N$698</f>
        <v>23445</v>
      </c>
      <c r="D9" s="93">
        <f>[3]Elproduktion!$N$699</f>
        <v>0</v>
      </c>
      <c r="E9" s="93">
        <f>[3]Elproduktion!$Q$700</f>
        <v>0</v>
      </c>
      <c r="F9" s="93">
        <f>[3]Elproduktion!$N$701</f>
        <v>0</v>
      </c>
      <c r="G9" s="93">
        <f>[3]Elproduktion!$R$702</f>
        <v>0</v>
      </c>
      <c r="H9" s="93">
        <f>[3]Elproduktion!$S$703</f>
        <v>0</v>
      </c>
      <c r="I9" s="93">
        <f>[3]Elproduktion!$N$704</f>
        <v>0</v>
      </c>
      <c r="J9" s="93">
        <f>[3]Elproduktion!$T$702</f>
        <v>0</v>
      </c>
      <c r="K9" s="93">
        <f>[3]Elproduktion!U700</f>
        <v>0</v>
      </c>
      <c r="L9" s="93">
        <f>[3]Elproduktion!V700</f>
        <v>0</v>
      </c>
      <c r="M9" s="93"/>
      <c r="N9" s="93"/>
      <c r="O9" s="93"/>
      <c r="P9" s="93">
        <f t="shared" si="0"/>
        <v>0</v>
      </c>
      <c r="Q9" s="53"/>
      <c r="AG9" s="53"/>
      <c r="AH9" s="53"/>
    </row>
    <row r="10" spans="1:34" ht="15.75">
      <c r="A10" s="5" t="s">
        <v>13</v>
      </c>
      <c r="B10" s="60"/>
      <c r="C10" s="169">
        <f>[3]Elproduktion!$N$706</f>
        <v>5927.2488479262674</v>
      </c>
      <c r="D10" s="93">
        <f>[3]Elproduktion!$N$707</f>
        <v>0</v>
      </c>
      <c r="E10" s="93">
        <f>[3]Elproduktion!$Q$708</f>
        <v>0</v>
      </c>
      <c r="F10" s="93">
        <f>[3]Elproduktion!$N$709</f>
        <v>0</v>
      </c>
      <c r="G10" s="93">
        <f>[3]Elproduktion!$R$710</f>
        <v>0</v>
      </c>
      <c r="H10" s="93">
        <f>[3]Elproduktion!$S$711</f>
        <v>0</v>
      </c>
      <c r="I10" s="93">
        <f>[3]Elproduktion!$N$712</f>
        <v>0</v>
      </c>
      <c r="J10" s="93">
        <f>[3]Elproduktion!$T$710</f>
        <v>0</v>
      </c>
      <c r="K10" s="93">
        <f>[3]Elproduktion!U708</f>
        <v>0</v>
      </c>
      <c r="L10" s="93">
        <f>[3]Elproduktion!V708</f>
        <v>0</v>
      </c>
      <c r="M10" s="93"/>
      <c r="N10" s="93"/>
      <c r="O10" s="93"/>
      <c r="P10" s="93">
        <f t="shared" si="0"/>
        <v>0</v>
      </c>
      <c r="Q10" s="53"/>
      <c r="R10" s="5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3"/>
      <c r="AH10" s="53"/>
    </row>
    <row r="11" spans="1:34" ht="15.75">
      <c r="A11" s="5" t="s">
        <v>14</v>
      </c>
      <c r="B11" s="60"/>
      <c r="C11" s="139">
        <f>SUM(C5:C10)</f>
        <v>29647.748847926268</v>
      </c>
      <c r="D11" s="93">
        <f t="shared" ref="D11:O11" si="1">SUM(D5:D10)</f>
        <v>0</v>
      </c>
      <c r="E11" s="93">
        <f t="shared" si="1"/>
        <v>0</v>
      </c>
      <c r="F11" s="93">
        <f t="shared" si="1"/>
        <v>0</v>
      </c>
      <c r="G11" s="93">
        <f t="shared" si="1"/>
        <v>0</v>
      </c>
      <c r="H11" s="93">
        <f t="shared" si="1"/>
        <v>0</v>
      </c>
      <c r="I11" s="93">
        <f t="shared" si="1"/>
        <v>0</v>
      </c>
      <c r="J11" s="93">
        <f t="shared" si="1"/>
        <v>0</v>
      </c>
      <c r="K11" s="93">
        <f t="shared" si="1"/>
        <v>0</v>
      </c>
      <c r="L11" s="93">
        <f t="shared" si="1"/>
        <v>0</v>
      </c>
      <c r="M11" s="93">
        <f t="shared" si="1"/>
        <v>0</v>
      </c>
      <c r="N11" s="93">
        <f t="shared" si="1"/>
        <v>0</v>
      </c>
      <c r="O11" s="93">
        <f t="shared" si="1"/>
        <v>0</v>
      </c>
      <c r="P11" s="93">
        <f t="shared" si="0"/>
        <v>0</v>
      </c>
      <c r="Q11" s="53"/>
      <c r="R11" s="5"/>
      <c r="S11" s="59"/>
      <c r="T11" s="59"/>
      <c r="U11" s="59"/>
      <c r="V11" s="59"/>
      <c r="W11" s="59"/>
      <c r="X11" s="59"/>
      <c r="Y11" s="59"/>
      <c r="Z11" s="59"/>
      <c r="AA11" s="59"/>
      <c r="AB11" s="59"/>
      <c r="AC11" s="59"/>
      <c r="AD11" s="59"/>
      <c r="AE11" s="59"/>
      <c r="AF11" s="59"/>
      <c r="AG11" s="53"/>
      <c r="AH11" s="53"/>
    </row>
    <row r="12" spans="1:34" ht="15.75">
      <c r="B12" s="60"/>
      <c r="C12" s="60"/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4"/>
      <c r="R12" s="4"/>
      <c r="S12" s="4"/>
      <c r="T12" s="4"/>
    </row>
    <row r="13" spans="1:34" ht="15.75">
      <c r="B13" s="60"/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4"/>
      <c r="R13" s="4"/>
      <c r="S13" s="4"/>
      <c r="T13" s="4"/>
    </row>
    <row r="14" spans="1:34" ht="18.75">
      <c r="A14" s="3" t="s">
        <v>15</v>
      </c>
      <c r="B14" s="7"/>
      <c r="C14" s="60"/>
      <c r="D14" s="7"/>
      <c r="E14" s="7"/>
      <c r="F14" s="7"/>
      <c r="G14" s="7"/>
      <c r="H14" s="7"/>
      <c r="I14" s="7"/>
      <c r="J14" s="60"/>
      <c r="K14" s="60"/>
      <c r="L14" s="60"/>
      <c r="M14" s="60"/>
      <c r="N14" s="60"/>
      <c r="O14" s="60"/>
      <c r="P14" s="7"/>
      <c r="Q14" s="4"/>
      <c r="R14" s="4"/>
      <c r="S14" s="4"/>
      <c r="T14" s="4"/>
    </row>
    <row r="15" spans="1:34" ht="15.75">
      <c r="A15" s="79" t="str">
        <f>A2</f>
        <v>1273 Osby</v>
      </c>
      <c r="B15" s="60"/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4"/>
      <c r="R15" s="4"/>
      <c r="S15" s="4"/>
      <c r="T15" s="4"/>
    </row>
    <row r="16" spans="1:34" ht="30">
      <c r="A16" s="6">
        <v>2017</v>
      </c>
      <c r="B16" s="54" t="s">
        <v>16</v>
      </c>
      <c r="C16" s="67" t="s">
        <v>8</v>
      </c>
      <c r="D16" s="54" t="s">
        <v>32</v>
      </c>
      <c r="E16" s="54" t="s">
        <v>2</v>
      </c>
      <c r="F16" s="55" t="s">
        <v>3</v>
      </c>
      <c r="G16" s="54" t="s">
        <v>17</v>
      </c>
      <c r="H16" s="54" t="s">
        <v>52</v>
      </c>
      <c r="I16" s="55" t="s">
        <v>5</v>
      </c>
      <c r="J16" s="54" t="s">
        <v>4</v>
      </c>
      <c r="K16" s="54" t="s">
        <v>6</v>
      </c>
      <c r="L16" s="54" t="s">
        <v>7</v>
      </c>
      <c r="M16" s="54" t="s">
        <v>71</v>
      </c>
      <c r="N16" s="54" t="s">
        <v>68</v>
      </c>
      <c r="O16" s="55" t="s">
        <v>68</v>
      </c>
      <c r="P16" s="57" t="s">
        <v>9</v>
      </c>
      <c r="Q16" s="53"/>
      <c r="AG16" s="53"/>
      <c r="AH16" s="53"/>
    </row>
    <row r="17" spans="1:34" s="29" customFormat="1" ht="11.25">
      <c r="A17" s="81" t="s">
        <v>60</v>
      </c>
      <c r="B17" s="80" t="s">
        <v>63</v>
      </c>
      <c r="C17" s="49"/>
      <c r="D17" s="80" t="s">
        <v>59</v>
      </c>
      <c r="E17" s="27"/>
      <c r="F17" s="80" t="s">
        <v>61</v>
      </c>
      <c r="G17" s="27"/>
      <c r="H17" s="27"/>
      <c r="I17" s="80" t="s">
        <v>62</v>
      </c>
      <c r="J17" s="27"/>
      <c r="K17" s="27"/>
      <c r="L17" s="27"/>
      <c r="M17" s="27"/>
      <c r="N17" s="28"/>
      <c r="O17" s="28"/>
      <c r="P17" s="82" t="s">
        <v>66</v>
      </c>
      <c r="Q17" s="30"/>
      <c r="AG17" s="30"/>
      <c r="AH17" s="30"/>
    </row>
    <row r="18" spans="1:34" ht="15.75">
      <c r="A18" s="5" t="s">
        <v>18</v>
      </c>
      <c r="B18" s="168">
        <f>[3]Fjärrvärmeproduktion!$N$954</f>
        <v>0</v>
      </c>
      <c r="C18" s="112"/>
      <c r="D18" s="112">
        <f>[3]Fjärrvärmeproduktion!$N$955</f>
        <v>0</v>
      </c>
      <c r="E18" s="112">
        <f>[3]Fjärrvärmeproduktion!$Q$956</f>
        <v>0</v>
      </c>
      <c r="F18" s="112">
        <f>[3]Fjärrvärmeproduktion!$N$957</f>
        <v>0</v>
      </c>
      <c r="G18" s="112">
        <f>[3]Fjärrvärmeproduktion!$R$958</f>
        <v>0</v>
      </c>
      <c r="H18" s="112">
        <f>[3]Fjärrvärmeproduktion!$S$959</f>
        <v>0</v>
      </c>
      <c r="I18" s="112">
        <f>[3]Fjärrvärmeproduktion!$N$960</f>
        <v>0</v>
      </c>
      <c r="J18" s="112">
        <f>[3]Fjärrvärmeproduktion!$T$958</f>
        <v>0</v>
      </c>
      <c r="K18" s="112">
        <f>[3]Fjärrvärmeproduktion!U956</f>
        <v>0</v>
      </c>
      <c r="L18" s="112">
        <f>[3]Fjärrvärmeproduktion!V956</f>
        <v>0</v>
      </c>
      <c r="M18" s="112">
        <f>[3]Fjärrvärmeproduktion!$W$959</f>
        <v>0</v>
      </c>
      <c r="N18" s="112"/>
      <c r="O18" s="112"/>
      <c r="P18" s="112">
        <f>SUM(C18:O18)</f>
        <v>0</v>
      </c>
      <c r="Q18" s="4"/>
      <c r="R18" s="4"/>
      <c r="S18" s="4"/>
      <c r="T18" s="4"/>
    </row>
    <row r="19" spans="1:34" ht="15.75">
      <c r="A19" s="5" t="s">
        <v>19</v>
      </c>
      <c r="B19" s="168">
        <f>[3]Fjärrvärmeproduktion!$N$962+[3]Fjärrvärmeproduktion!$N$994</f>
        <v>49400</v>
      </c>
      <c r="C19" s="112"/>
      <c r="D19" s="112">
        <f>[3]Fjärrvärmeproduktion!$N$963</f>
        <v>1891</v>
      </c>
      <c r="E19" s="112">
        <f>[3]Fjärrvärmeproduktion!$Q$964</f>
        <v>0</v>
      </c>
      <c r="F19" s="112">
        <f>[3]Fjärrvärmeproduktion!$N$965</f>
        <v>0</v>
      </c>
      <c r="G19" s="112">
        <f>[3]Fjärrvärmeproduktion!$R$966</f>
        <v>0</v>
      </c>
      <c r="H19" s="112">
        <f>[3]Fjärrvärmeproduktion!$S$967</f>
        <v>42300</v>
      </c>
      <c r="I19" s="112">
        <f>[3]Fjärrvärmeproduktion!$N$968</f>
        <v>0</v>
      </c>
      <c r="J19" s="112">
        <f>[3]Fjärrvärmeproduktion!$T$966</f>
        <v>0</v>
      </c>
      <c r="K19" s="112">
        <f>[3]Fjärrvärmeproduktion!U964</f>
        <v>0</v>
      </c>
      <c r="L19" s="112">
        <f>[3]Fjärrvärmeproduktion!V964</f>
        <v>0</v>
      </c>
      <c r="M19" s="112">
        <f>[3]Fjärrvärmeproduktion!$W$967</f>
        <v>0</v>
      </c>
      <c r="N19" s="112"/>
      <c r="O19" s="112"/>
      <c r="P19" s="112">
        <f t="shared" ref="P19:P24" si="2">SUM(C19:O19)</f>
        <v>44191</v>
      </c>
      <c r="Q19" s="4"/>
      <c r="R19" s="4"/>
      <c r="S19" s="4"/>
      <c r="T19" s="4"/>
    </row>
    <row r="20" spans="1:34" ht="15.75">
      <c r="A20" s="5" t="s">
        <v>20</v>
      </c>
      <c r="B20" s="138">
        <f>[3]Fjärrvärmeproduktion!$N$970</f>
        <v>0</v>
      </c>
      <c r="C20" s="112"/>
      <c r="D20" s="112">
        <f>[3]Fjärrvärmeproduktion!$N$971</f>
        <v>0</v>
      </c>
      <c r="E20" s="112">
        <f>[3]Fjärrvärmeproduktion!$Q$972</f>
        <v>0</v>
      </c>
      <c r="F20" s="112">
        <f>[3]Fjärrvärmeproduktion!$N$973</f>
        <v>0</v>
      </c>
      <c r="G20" s="112">
        <f>[3]Fjärrvärmeproduktion!$R$974</f>
        <v>0</v>
      </c>
      <c r="H20" s="112">
        <f>[3]Fjärrvärmeproduktion!$S$975</f>
        <v>0</v>
      </c>
      <c r="I20" s="112">
        <f>[3]Fjärrvärmeproduktion!$N$976</f>
        <v>0</v>
      </c>
      <c r="J20" s="112">
        <f>[3]Fjärrvärmeproduktion!$T$974</f>
        <v>0</v>
      </c>
      <c r="K20" s="112">
        <f>[3]Fjärrvärmeproduktion!U972</f>
        <v>0</v>
      </c>
      <c r="L20" s="112">
        <f>[3]Fjärrvärmeproduktion!V972</f>
        <v>0</v>
      </c>
      <c r="M20" s="112">
        <f>[3]Fjärrvärmeproduktion!$W$975</f>
        <v>0</v>
      </c>
      <c r="N20" s="112"/>
      <c r="O20" s="112"/>
      <c r="P20" s="112">
        <f t="shared" si="2"/>
        <v>0</v>
      </c>
      <c r="Q20" s="4"/>
      <c r="R20" s="4"/>
      <c r="S20" s="4"/>
      <c r="T20" s="4"/>
    </row>
    <row r="21" spans="1:34" ht="16.5" thickBot="1">
      <c r="A21" s="5" t="s">
        <v>21</v>
      </c>
      <c r="B21" s="138">
        <f>[3]Fjärrvärmeproduktion!$N$978</f>
        <v>0</v>
      </c>
      <c r="C21" s="112"/>
      <c r="D21" s="112">
        <f>[3]Fjärrvärmeproduktion!$N$979</f>
        <v>0</v>
      </c>
      <c r="E21" s="112">
        <f>[3]Fjärrvärmeproduktion!$Q$980</f>
        <v>0</v>
      </c>
      <c r="F21" s="112">
        <f>[3]Fjärrvärmeproduktion!$N$981</f>
        <v>0</v>
      </c>
      <c r="G21" s="112">
        <f>[3]Fjärrvärmeproduktion!$R$982</f>
        <v>0</v>
      </c>
      <c r="H21" s="112">
        <f>[3]Fjärrvärmeproduktion!$S$983</f>
        <v>0</v>
      </c>
      <c r="I21" s="112">
        <f>[3]Fjärrvärmeproduktion!$N$984</f>
        <v>0</v>
      </c>
      <c r="J21" s="112">
        <f>[3]Fjärrvärmeproduktion!$T$982</f>
        <v>0</v>
      </c>
      <c r="K21" s="112">
        <f>[3]Fjärrvärmeproduktion!U980</f>
        <v>0</v>
      </c>
      <c r="L21" s="112">
        <f>[3]Fjärrvärmeproduktion!V980</f>
        <v>0</v>
      </c>
      <c r="M21" s="112">
        <f>[3]Fjärrvärmeproduktion!$W$983</f>
        <v>0</v>
      </c>
      <c r="N21" s="112"/>
      <c r="O21" s="112"/>
      <c r="P21" s="112">
        <f t="shared" si="2"/>
        <v>0</v>
      </c>
      <c r="Q21" s="4"/>
      <c r="R21" s="37"/>
      <c r="S21" s="37"/>
      <c r="T21" s="37"/>
    </row>
    <row r="22" spans="1:34" ht="15.75">
      <c r="A22" s="5" t="s">
        <v>22</v>
      </c>
      <c r="B22" s="138">
        <f>[3]Fjärrvärmeproduktion!$N$986</f>
        <v>0</v>
      </c>
      <c r="C22" s="112"/>
      <c r="D22" s="112">
        <f>[3]Fjärrvärmeproduktion!$N$987</f>
        <v>0</v>
      </c>
      <c r="E22" s="112">
        <f>[3]Fjärrvärmeproduktion!$Q$988</f>
        <v>0</v>
      </c>
      <c r="F22" s="112">
        <f>[3]Fjärrvärmeproduktion!$N$989</f>
        <v>0</v>
      </c>
      <c r="G22" s="112">
        <f>[3]Fjärrvärmeproduktion!$R$990</f>
        <v>0</v>
      </c>
      <c r="H22" s="112">
        <f>[3]Fjärrvärmeproduktion!$S$991</f>
        <v>0</v>
      </c>
      <c r="I22" s="112">
        <f>[3]Fjärrvärmeproduktion!$N$992</f>
        <v>0</v>
      </c>
      <c r="J22" s="112">
        <f>[3]Fjärrvärmeproduktion!$T$990</f>
        <v>0</v>
      </c>
      <c r="K22" s="112">
        <f>[3]Fjärrvärmeproduktion!U988</f>
        <v>0</v>
      </c>
      <c r="L22" s="112">
        <f>[3]Fjärrvärmeproduktion!V988</f>
        <v>0</v>
      </c>
      <c r="M22" s="112">
        <f>[3]Fjärrvärmeproduktion!$W$991</f>
        <v>0</v>
      </c>
      <c r="N22" s="112"/>
      <c r="O22" s="112"/>
      <c r="P22" s="112">
        <f t="shared" si="2"/>
        <v>0</v>
      </c>
      <c r="Q22" s="31"/>
      <c r="R22" s="43" t="s">
        <v>24</v>
      </c>
      <c r="S22" s="88" t="str">
        <f>ROUND(P43/1000,0) &amp;" GWh"</f>
        <v>376 GWh</v>
      </c>
      <c r="T22" s="38"/>
      <c r="U22" s="36"/>
    </row>
    <row r="23" spans="1:34" ht="15.75">
      <c r="A23" s="5" t="s">
        <v>23</v>
      </c>
      <c r="B23" s="138">
        <v>0</v>
      </c>
      <c r="C23" s="112"/>
      <c r="D23" s="112">
        <f>[3]Fjärrvärmeproduktion!$N$995</f>
        <v>0</v>
      </c>
      <c r="E23" s="112">
        <f>[3]Fjärrvärmeproduktion!$Q$996</f>
        <v>0</v>
      </c>
      <c r="F23" s="112">
        <f>[3]Fjärrvärmeproduktion!$N$997</f>
        <v>0</v>
      </c>
      <c r="G23" s="112">
        <f>[3]Fjärrvärmeproduktion!$R$998</f>
        <v>0</v>
      </c>
      <c r="H23" s="112">
        <f>[3]Fjärrvärmeproduktion!$S$999</f>
        <v>0</v>
      </c>
      <c r="I23" s="112">
        <f>[3]Fjärrvärmeproduktion!$N$1000</f>
        <v>0</v>
      </c>
      <c r="J23" s="112">
        <f>[3]Fjärrvärmeproduktion!$T$998</f>
        <v>0</v>
      </c>
      <c r="K23" s="112">
        <f>[3]Fjärrvärmeproduktion!U996</f>
        <v>0</v>
      </c>
      <c r="L23" s="112">
        <f>[3]Fjärrvärmeproduktion!V996</f>
        <v>0</v>
      </c>
      <c r="M23" s="112">
        <f>[3]Fjärrvärmeproduktion!$W$999</f>
        <v>0</v>
      </c>
      <c r="N23" s="112"/>
      <c r="O23" s="112"/>
      <c r="P23" s="112">
        <f t="shared" si="2"/>
        <v>0</v>
      </c>
      <c r="Q23" s="31"/>
      <c r="R23" s="41"/>
      <c r="S23" s="4"/>
      <c r="T23" s="39"/>
      <c r="U23" s="36"/>
    </row>
    <row r="24" spans="1:34" ht="15.75">
      <c r="A24" s="5" t="s">
        <v>14</v>
      </c>
      <c r="B24" s="148">
        <f>SUM(B18:B23)</f>
        <v>49400</v>
      </c>
      <c r="C24" s="112">
        <f t="shared" ref="C24:O24" si="3">SUM(C18:C23)</f>
        <v>0</v>
      </c>
      <c r="D24" s="112">
        <f t="shared" si="3"/>
        <v>1891</v>
      </c>
      <c r="E24" s="112">
        <f t="shared" si="3"/>
        <v>0</v>
      </c>
      <c r="F24" s="112">
        <f t="shared" si="3"/>
        <v>0</v>
      </c>
      <c r="G24" s="112">
        <f t="shared" si="3"/>
        <v>0</v>
      </c>
      <c r="H24" s="112">
        <f t="shared" si="3"/>
        <v>42300</v>
      </c>
      <c r="I24" s="112">
        <f t="shared" si="3"/>
        <v>0</v>
      </c>
      <c r="J24" s="112">
        <f t="shared" si="3"/>
        <v>0</v>
      </c>
      <c r="K24" s="112">
        <f t="shared" si="3"/>
        <v>0</v>
      </c>
      <c r="L24" s="112">
        <f t="shared" si="3"/>
        <v>0</v>
      </c>
      <c r="M24" s="112">
        <f t="shared" si="3"/>
        <v>0</v>
      </c>
      <c r="N24" s="112">
        <f t="shared" si="3"/>
        <v>0</v>
      </c>
      <c r="O24" s="112">
        <f t="shared" si="3"/>
        <v>0</v>
      </c>
      <c r="P24" s="112">
        <f t="shared" si="2"/>
        <v>44191</v>
      </c>
      <c r="Q24" s="31"/>
      <c r="R24" s="41"/>
      <c r="S24" s="4" t="s">
        <v>25</v>
      </c>
      <c r="T24" s="39" t="s">
        <v>26</v>
      </c>
      <c r="U24" s="36"/>
    </row>
    <row r="25" spans="1:34" ht="15.75">
      <c r="B25" s="109"/>
      <c r="C25" s="109"/>
      <c r="D25" s="109"/>
      <c r="E25" s="109"/>
      <c r="F25" s="109"/>
      <c r="G25" s="109"/>
      <c r="H25" s="109"/>
      <c r="I25" s="109"/>
      <c r="J25" s="109"/>
      <c r="K25" s="109"/>
      <c r="L25" s="109"/>
      <c r="M25" s="109"/>
      <c r="N25" s="109"/>
      <c r="O25" s="109"/>
      <c r="P25" s="109"/>
      <c r="Q25" s="31"/>
      <c r="R25" s="85" t="str">
        <f>C30</f>
        <v>El</v>
      </c>
      <c r="S25" s="61" t="str">
        <f>ROUND(C43/1000,0) &amp;" GWh"</f>
        <v>129 GWh</v>
      </c>
      <c r="T25" s="42">
        <f>C$44</f>
        <v>0.34200507486094717</v>
      </c>
      <c r="U25" s="36"/>
    </row>
    <row r="26" spans="1:34" ht="15.75">
      <c r="B26" s="110"/>
      <c r="C26" s="109"/>
      <c r="D26" s="109"/>
      <c r="E26" s="109"/>
      <c r="F26" s="109"/>
      <c r="G26" s="109"/>
      <c r="H26" s="109"/>
      <c r="I26" s="109"/>
      <c r="J26" s="109"/>
      <c r="K26" s="109"/>
      <c r="L26" s="109"/>
      <c r="M26" s="109"/>
      <c r="N26" s="109"/>
      <c r="O26" s="109"/>
      <c r="P26" s="109"/>
      <c r="Q26" s="31"/>
      <c r="R26" s="86" t="str">
        <f>D30</f>
        <v>Oljeprodukter</v>
      </c>
      <c r="S26" s="61" t="str">
        <f>ROUND(D43/1000,0) &amp;" GWh"</f>
        <v>130 GWh</v>
      </c>
      <c r="T26" s="42">
        <f>D$44</f>
        <v>0.34469500408771048</v>
      </c>
      <c r="U26" s="36"/>
    </row>
    <row r="27" spans="1:34" ht="15.75">
      <c r="B27" s="60"/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31"/>
      <c r="R27" s="86" t="str">
        <f>E30</f>
        <v>Kol och koks</v>
      </c>
      <c r="S27" s="61" t="str">
        <f>ROUND(E43/1000,0) &amp;" GWh"</f>
        <v>0 GWh</v>
      </c>
      <c r="T27" s="42">
        <f>E$44</f>
        <v>0</v>
      </c>
      <c r="U27" s="36"/>
    </row>
    <row r="28" spans="1:34" ht="18.75">
      <c r="A28" s="3" t="s">
        <v>27</v>
      </c>
      <c r="B28" s="7"/>
      <c r="C28" s="60"/>
      <c r="D28" s="7"/>
      <c r="E28" s="7"/>
      <c r="F28" s="7"/>
      <c r="G28" s="7"/>
      <c r="H28" s="7"/>
      <c r="I28" s="60"/>
      <c r="J28" s="60"/>
      <c r="K28" s="60"/>
      <c r="L28" s="60"/>
      <c r="M28" s="60"/>
      <c r="N28" s="60"/>
      <c r="O28" s="60"/>
      <c r="P28" s="60"/>
      <c r="Q28" s="31"/>
      <c r="R28" s="86" t="str">
        <f>F30</f>
        <v>Gasol/naturgas</v>
      </c>
      <c r="S28" s="61" t="str">
        <f>ROUND(F43/1000,0) &amp;" GWh"</f>
        <v>0 GWh</v>
      </c>
      <c r="T28" s="42">
        <f>F$44</f>
        <v>0</v>
      </c>
      <c r="U28" s="36"/>
    </row>
    <row r="29" spans="1:34" ht="15.75">
      <c r="A29" s="79" t="str">
        <f>A2</f>
        <v>1273 Osby</v>
      </c>
      <c r="B29" s="60"/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31"/>
      <c r="R29" s="86" t="str">
        <f>G30</f>
        <v>Biodrivmedel</v>
      </c>
      <c r="S29" s="61" t="str">
        <f>ROUND(G43/1000,0) &amp;" GWh"</f>
        <v>22 GWh</v>
      </c>
      <c r="T29" s="42">
        <f>G$44</f>
        <v>5.8443685929933674E-2</v>
      </c>
      <c r="U29" s="36"/>
    </row>
    <row r="30" spans="1:34" ht="30">
      <c r="A30" s="6">
        <v>2017</v>
      </c>
      <c r="B30" s="67" t="s">
        <v>70</v>
      </c>
      <c r="C30" s="56" t="s">
        <v>8</v>
      </c>
      <c r="D30" s="54" t="s">
        <v>32</v>
      </c>
      <c r="E30" s="54" t="s">
        <v>2</v>
      </c>
      <c r="F30" s="55" t="s">
        <v>3</v>
      </c>
      <c r="G30" s="54" t="s">
        <v>28</v>
      </c>
      <c r="H30" s="54" t="s">
        <v>52</v>
      </c>
      <c r="I30" s="55" t="s">
        <v>5</v>
      </c>
      <c r="J30" s="54" t="s">
        <v>4</v>
      </c>
      <c r="K30" s="54" t="s">
        <v>6</v>
      </c>
      <c r="L30" s="54" t="s">
        <v>7</v>
      </c>
      <c r="M30" s="54" t="s">
        <v>71</v>
      </c>
      <c r="N30" s="54" t="s">
        <v>68</v>
      </c>
      <c r="O30" s="55" t="s">
        <v>68</v>
      </c>
      <c r="P30" s="57" t="s">
        <v>29</v>
      </c>
      <c r="Q30" s="31"/>
      <c r="R30" s="85" t="str">
        <f>H30</f>
        <v>Biobränslen</v>
      </c>
      <c r="S30" s="61" t="str">
        <f>ROUND(H43/1000,0) &amp;" GWh"</f>
        <v>96 GWh</v>
      </c>
      <c r="T30" s="42">
        <f>H$44</f>
        <v>0.25485623512140865</v>
      </c>
      <c r="U30" s="36"/>
    </row>
    <row r="31" spans="1:34" s="29" customFormat="1">
      <c r="A31" s="26"/>
      <c r="B31" s="80" t="s">
        <v>65</v>
      </c>
      <c r="C31" s="83" t="s">
        <v>64</v>
      </c>
      <c r="D31" s="80" t="s">
        <v>59</v>
      </c>
      <c r="E31" s="27"/>
      <c r="F31" s="80" t="s">
        <v>61</v>
      </c>
      <c r="G31" s="80" t="s">
        <v>107</v>
      </c>
      <c r="H31" s="80" t="s">
        <v>69</v>
      </c>
      <c r="I31" s="80" t="s">
        <v>62</v>
      </c>
      <c r="J31" s="27"/>
      <c r="K31" s="27"/>
      <c r="L31" s="27"/>
      <c r="M31" s="27"/>
      <c r="N31" s="28"/>
      <c r="O31" s="28"/>
      <c r="P31" s="82" t="s">
        <v>67</v>
      </c>
      <c r="Q31" s="32"/>
      <c r="R31" s="85" t="str">
        <f>I30</f>
        <v>Biogas</v>
      </c>
      <c r="S31" s="61" t="str">
        <f>ROUND(I43/1000,0) &amp;" GWh"</f>
        <v>0 GWh</v>
      </c>
      <c r="T31" s="42">
        <f>I$44</f>
        <v>0</v>
      </c>
      <c r="U31" s="35"/>
      <c r="AG31" s="30"/>
      <c r="AH31" s="30"/>
    </row>
    <row r="32" spans="1:34" ht="15.75">
      <c r="A32" s="5" t="s">
        <v>30</v>
      </c>
      <c r="B32" s="93">
        <f>[3]Slutanvändning!$N$1385</f>
        <v>0</v>
      </c>
      <c r="C32" s="93">
        <f>[3]Slutanvändning!$N$1386</f>
        <v>4566</v>
      </c>
      <c r="D32" s="93">
        <f>[3]Slutanvändning!$N$1379</f>
        <v>11253</v>
      </c>
      <c r="E32" s="93">
        <f>[3]Slutanvändning!$Q$1380</f>
        <v>0</v>
      </c>
      <c r="F32" s="104">
        <f>[3]Slutanvändning!$N$1381</f>
        <v>0</v>
      </c>
      <c r="G32" s="93">
        <f>[3]Slutanvändning!$N$1382</f>
        <v>2574</v>
      </c>
      <c r="H32" s="104">
        <f>[3]Slutanvändning!$N$1383</f>
        <v>0</v>
      </c>
      <c r="I32" s="93">
        <f>[3]Slutanvändning!$N$1384</f>
        <v>0</v>
      </c>
      <c r="J32" s="93">
        <v>0</v>
      </c>
      <c r="K32" s="93">
        <f>[3]Slutanvändning!U1380</f>
        <v>0</v>
      </c>
      <c r="L32" s="93">
        <f>[3]Slutanvändning!V1380</f>
        <v>0</v>
      </c>
      <c r="M32" s="93"/>
      <c r="N32" s="93"/>
      <c r="O32" s="93"/>
      <c r="P32" s="93">
        <f t="shared" ref="P32:P38" si="4">SUM(B32:N32)</f>
        <v>18393</v>
      </c>
      <c r="Q32" s="33"/>
      <c r="R32" s="86" t="str">
        <f>J30</f>
        <v>Avlutar</v>
      </c>
      <c r="S32" s="61" t="str">
        <f>ROUND(J43/1000,0) &amp;" GWh"</f>
        <v>0 GWh</v>
      </c>
      <c r="T32" s="42">
        <f>J$44</f>
        <v>0</v>
      </c>
      <c r="U32" s="36"/>
    </row>
    <row r="33" spans="1:47" ht="15.75">
      <c r="A33" s="5" t="s">
        <v>33</v>
      </c>
      <c r="B33" s="93">
        <f>[3]Slutanvändning!$N$1394</f>
        <v>8037</v>
      </c>
      <c r="C33" s="93">
        <f>[3]Slutanvändning!$N$1395</f>
        <v>23252</v>
      </c>
      <c r="D33" s="93">
        <f>[3]Slutanvändning!$N$1388</f>
        <v>2732</v>
      </c>
      <c r="E33" s="93">
        <f>[3]Slutanvändning!$Q$1389</f>
        <v>0</v>
      </c>
      <c r="F33" s="167">
        <f>[3]Slutanvändning!$N$1390</f>
        <v>0</v>
      </c>
      <c r="G33" s="93">
        <f>[3]Slutanvändning!$N$1391</f>
        <v>0</v>
      </c>
      <c r="H33" s="167">
        <f>[3]Slutanvändning!$N$1392</f>
        <v>3321</v>
      </c>
      <c r="I33" s="93">
        <f>[3]Slutanvändning!$N$1393</f>
        <v>0</v>
      </c>
      <c r="J33" s="93">
        <v>0</v>
      </c>
      <c r="K33" s="93">
        <f>[3]Slutanvändning!U1389</f>
        <v>0</v>
      </c>
      <c r="L33" s="93">
        <f>[3]Slutanvändning!V1389</f>
        <v>0</v>
      </c>
      <c r="M33" s="93"/>
      <c r="N33" s="93"/>
      <c r="O33" s="93"/>
      <c r="P33" s="93">
        <f t="shared" si="4"/>
        <v>37342</v>
      </c>
      <c r="Q33" s="33"/>
      <c r="R33" s="85" t="str">
        <f>K30</f>
        <v>Torv</v>
      </c>
      <c r="S33" s="61" t="str">
        <f>ROUND(K43/1000,0) &amp;" GWh"</f>
        <v>0 GWh</v>
      </c>
      <c r="T33" s="42">
        <f>K$44</f>
        <v>0</v>
      </c>
      <c r="U33" s="36"/>
    </row>
    <row r="34" spans="1:47" ht="15.75">
      <c r="A34" s="5" t="s">
        <v>34</v>
      </c>
      <c r="B34" s="93">
        <f>[3]Slutanvändning!$N$1403</f>
        <v>9237</v>
      </c>
      <c r="C34" s="93">
        <f>[3]Slutanvändning!$N$1404</f>
        <v>10676</v>
      </c>
      <c r="D34" s="93">
        <f>[3]Slutanvändning!$N$1397</f>
        <v>1717</v>
      </c>
      <c r="E34" s="93">
        <f>[3]Slutanvändning!$Q$1398</f>
        <v>0</v>
      </c>
      <c r="F34" s="104">
        <f>[3]Slutanvändning!$N$1399</f>
        <v>0</v>
      </c>
      <c r="G34" s="93">
        <f>[3]Slutanvändning!$N$1400</f>
        <v>0</v>
      </c>
      <c r="H34" s="104">
        <f>[3]Slutanvändning!$N$1401</f>
        <v>0</v>
      </c>
      <c r="I34" s="93">
        <f>[3]Slutanvändning!$N$1402</f>
        <v>0</v>
      </c>
      <c r="J34" s="93">
        <v>0</v>
      </c>
      <c r="K34" s="93">
        <f>[3]Slutanvändning!U1398</f>
        <v>0</v>
      </c>
      <c r="L34" s="93">
        <f>[3]Slutanvändning!V1398</f>
        <v>0</v>
      </c>
      <c r="M34" s="93"/>
      <c r="N34" s="93"/>
      <c r="O34" s="93"/>
      <c r="P34" s="93">
        <f t="shared" si="4"/>
        <v>21630</v>
      </c>
      <c r="Q34" s="33"/>
      <c r="R34" s="86" t="str">
        <f>L30</f>
        <v>Avfall</v>
      </c>
      <c r="S34" s="61" t="str">
        <f>ROUND(L43/1000,0) &amp;" GWh"</f>
        <v>0 GWh</v>
      </c>
      <c r="T34" s="42">
        <f>L$44</f>
        <v>0</v>
      </c>
      <c r="U34" s="36"/>
      <c r="V34" s="8"/>
      <c r="W34" s="59"/>
    </row>
    <row r="35" spans="1:47" ht="15.75">
      <c r="A35" s="5" t="s">
        <v>35</v>
      </c>
      <c r="B35" s="93">
        <f>[3]Slutanvändning!$N$1412</f>
        <v>0</v>
      </c>
      <c r="C35" s="93">
        <f>[3]Slutanvändning!$N$1413</f>
        <v>14</v>
      </c>
      <c r="D35" s="93">
        <f>[3]Slutanvändning!$N$1406</f>
        <v>105817</v>
      </c>
      <c r="E35" s="93">
        <f>[3]Slutanvändning!$Q$1407</f>
        <v>0</v>
      </c>
      <c r="F35" s="104">
        <f>[3]Slutanvändning!$N$1408</f>
        <v>0</v>
      </c>
      <c r="G35" s="93">
        <f>[3]Slutanvändning!$N$1409</f>
        <v>19424</v>
      </c>
      <c r="H35" s="104">
        <f>[3]Slutanvändning!$N$1410</f>
        <v>0</v>
      </c>
      <c r="I35" s="93">
        <f>[3]Slutanvändning!$N$1411</f>
        <v>0</v>
      </c>
      <c r="J35" s="93">
        <v>0</v>
      </c>
      <c r="K35" s="93">
        <f>[3]Slutanvändning!U1407</f>
        <v>0</v>
      </c>
      <c r="L35" s="93">
        <f>[3]Slutanvändning!V1407</f>
        <v>0</v>
      </c>
      <c r="M35" s="93"/>
      <c r="N35" s="93"/>
      <c r="O35" s="93"/>
      <c r="P35" s="93">
        <f>SUM(B35:N35)</f>
        <v>125255</v>
      </c>
      <c r="Q35" s="33"/>
      <c r="R35" s="85" t="str">
        <f>M30</f>
        <v>RT-flis</v>
      </c>
      <c r="S35" s="61" t="str">
        <f>ROUND(M43/1000,0) &amp;" GWh"</f>
        <v>0 GWh</v>
      </c>
      <c r="T35" s="42">
        <f>M$44</f>
        <v>0</v>
      </c>
      <c r="U35" s="36"/>
    </row>
    <row r="36" spans="1:47" ht="15.75">
      <c r="A36" s="5" t="s">
        <v>36</v>
      </c>
      <c r="B36" s="93">
        <f>[3]Slutanvändning!$N$1421</f>
        <v>4587</v>
      </c>
      <c r="C36" s="93">
        <f>[3]Slutanvändning!$N$1422</f>
        <v>28215</v>
      </c>
      <c r="D36" s="93">
        <f>[3]Slutanvändning!$N$1415</f>
        <v>4695</v>
      </c>
      <c r="E36" s="93">
        <f>[3]Slutanvändning!$Q$1416</f>
        <v>0</v>
      </c>
      <c r="F36" s="104">
        <f>[3]Slutanvändning!$N$1417</f>
        <v>0</v>
      </c>
      <c r="G36" s="93">
        <f>[3]Slutanvändning!$N$1418</f>
        <v>0</v>
      </c>
      <c r="H36" s="104">
        <f>[3]Slutanvändning!$N$1419</f>
        <v>0</v>
      </c>
      <c r="I36" s="93">
        <f>[3]Slutanvändning!$N$1420</f>
        <v>0</v>
      </c>
      <c r="J36" s="93">
        <v>0</v>
      </c>
      <c r="K36" s="93">
        <f>[3]Slutanvändning!U1416</f>
        <v>0</v>
      </c>
      <c r="L36" s="93">
        <f>[3]Slutanvändning!V1416</f>
        <v>0</v>
      </c>
      <c r="M36" s="93"/>
      <c r="N36" s="93"/>
      <c r="O36" s="93"/>
      <c r="P36" s="93">
        <f t="shared" si="4"/>
        <v>37497</v>
      </c>
      <c r="Q36" s="33"/>
      <c r="R36" s="85" t="str">
        <f>N30</f>
        <v>Övrigt</v>
      </c>
      <c r="S36" s="61" t="str">
        <f>ROUND(N43/1000,0) &amp;" GWh"</f>
        <v>0 GWh</v>
      </c>
      <c r="T36" s="42">
        <f>N$44</f>
        <v>0</v>
      </c>
      <c r="U36" s="36"/>
    </row>
    <row r="37" spans="1:47" ht="15.75">
      <c r="A37" s="5" t="s">
        <v>37</v>
      </c>
      <c r="B37" s="93">
        <f>[3]Slutanvändning!$N$1430</f>
        <v>4365</v>
      </c>
      <c r="C37" s="93">
        <f>[3]Slutanvändning!$N$1431</f>
        <v>45355</v>
      </c>
      <c r="D37" s="93">
        <f>[3]Slutanvändning!$N$1424</f>
        <v>1139</v>
      </c>
      <c r="E37" s="93">
        <f>[3]Slutanvändning!$Q$1425</f>
        <v>0</v>
      </c>
      <c r="F37" s="104">
        <f>[3]Slutanvändning!$N$1426</f>
        <v>0</v>
      </c>
      <c r="G37" s="93">
        <f>[3]Slutanvändning!$N$1427</f>
        <v>0</v>
      </c>
      <c r="H37" s="104">
        <f>[3]Slutanvändning!$N$1428</f>
        <v>50306</v>
      </c>
      <c r="I37" s="93">
        <f>[3]Slutanvändning!$N$1429</f>
        <v>0</v>
      </c>
      <c r="J37" s="93">
        <v>0</v>
      </c>
      <c r="K37" s="93">
        <f>[3]Slutanvändning!U1425</f>
        <v>0</v>
      </c>
      <c r="L37" s="93">
        <f>[3]Slutanvändning!V1425</f>
        <v>0</v>
      </c>
      <c r="M37" s="93"/>
      <c r="N37" s="93"/>
      <c r="O37" s="93"/>
      <c r="P37" s="93">
        <f t="shared" si="4"/>
        <v>101165</v>
      </c>
      <c r="Q37" s="33"/>
      <c r="R37" s="86" t="str">
        <f>O30</f>
        <v>Övrigt</v>
      </c>
      <c r="S37" s="61" t="str">
        <f>ROUND(O43/1000,0) &amp;" GWh"</f>
        <v>0 GWh</v>
      </c>
      <c r="T37" s="42">
        <f>O$44</f>
        <v>0</v>
      </c>
      <c r="U37" s="36"/>
    </row>
    <row r="38" spans="1:47" ht="15.75">
      <c r="A38" s="5" t="s">
        <v>38</v>
      </c>
      <c r="B38" s="93">
        <f>[3]Slutanvändning!$N$1439</f>
        <v>17674</v>
      </c>
      <c r="C38" s="93">
        <f>[3]Slutanvändning!$N$1440</f>
        <v>3933</v>
      </c>
      <c r="D38" s="93">
        <f>[3]Slutanvändning!$N$1433</f>
        <v>498</v>
      </c>
      <c r="E38" s="93">
        <f>[3]Slutanvändning!$Q$1434</f>
        <v>0</v>
      </c>
      <c r="F38" s="104">
        <f>[3]Slutanvändning!$N$1435</f>
        <v>0</v>
      </c>
      <c r="G38" s="93">
        <f>[3]Slutanvändning!$N$1436</f>
        <v>0</v>
      </c>
      <c r="H38" s="104">
        <f>[3]Slutanvändning!$N$1437</f>
        <v>0</v>
      </c>
      <c r="I38" s="93">
        <f>[3]Slutanvändning!$N$1438</f>
        <v>0</v>
      </c>
      <c r="J38" s="93">
        <v>0</v>
      </c>
      <c r="K38" s="93">
        <f>[3]Slutanvändning!U1434</f>
        <v>0</v>
      </c>
      <c r="L38" s="93">
        <f>[3]Slutanvändning!V1434</f>
        <v>0</v>
      </c>
      <c r="M38" s="93"/>
      <c r="N38" s="93"/>
      <c r="O38" s="93"/>
      <c r="P38" s="93">
        <f t="shared" si="4"/>
        <v>22105</v>
      </c>
      <c r="Q38" s="33"/>
      <c r="R38" s="44"/>
      <c r="S38" s="152" t="str">
        <f>ROUND(B43/1000,0) &amp;" GWh"</f>
        <v>0 GWh</v>
      </c>
      <c r="T38" s="40"/>
      <c r="U38" s="36"/>
    </row>
    <row r="39" spans="1:47" ht="15.75">
      <c r="A39" s="5" t="s">
        <v>39</v>
      </c>
      <c r="B39" s="93">
        <f>[3]Slutanvändning!$N$1448</f>
        <v>0</v>
      </c>
      <c r="C39" s="93">
        <f>[3]Slutanvändning!$N$1449</f>
        <v>3183</v>
      </c>
      <c r="D39" s="93">
        <f>[3]Slutanvändning!$N$1442</f>
        <v>0</v>
      </c>
      <c r="E39" s="93">
        <f>[3]Slutanvändning!$Q$1443</f>
        <v>0</v>
      </c>
      <c r="F39" s="104">
        <f>[3]Slutanvändning!$N$1444</f>
        <v>0</v>
      </c>
      <c r="G39" s="93">
        <f>[3]Slutanvändning!$N$1445</f>
        <v>0</v>
      </c>
      <c r="H39" s="104">
        <f>[3]Slutanvändning!$N$1446</f>
        <v>0</v>
      </c>
      <c r="I39" s="93">
        <f>[3]Slutanvändning!$N$1447</f>
        <v>0</v>
      </c>
      <c r="J39" s="93">
        <v>0</v>
      </c>
      <c r="K39" s="93">
        <f>[3]Slutanvändning!U1443</f>
        <v>0</v>
      </c>
      <c r="L39" s="93">
        <f>[3]Slutanvändning!V1443</f>
        <v>0</v>
      </c>
      <c r="M39" s="93"/>
      <c r="N39" s="93"/>
      <c r="O39" s="93"/>
      <c r="P39" s="93">
        <f>SUM(B39:N39)</f>
        <v>3183</v>
      </c>
      <c r="Q39" s="33"/>
      <c r="R39" s="41"/>
      <c r="S39" s="10"/>
      <c r="T39" s="64"/>
    </row>
    <row r="40" spans="1:47" ht="15.75">
      <c r="A40" s="5" t="s">
        <v>14</v>
      </c>
      <c r="B40" s="93">
        <f>SUM(B32:B39)</f>
        <v>43900</v>
      </c>
      <c r="C40" s="93">
        <f t="shared" ref="C40:O40" si="5">SUM(C32:C39)</f>
        <v>119194</v>
      </c>
      <c r="D40" s="93">
        <f t="shared" si="5"/>
        <v>127851</v>
      </c>
      <c r="E40" s="93">
        <f t="shared" si="5"/>
        <v>0</v>
      </c>
      <c r="F40" s="149">
        <f>SUM(F32:F39)</f>
        <v>0</v>
      </c>
      <c r="G40" s="93">
        <f t="shared" si="5"/>
        <v>21998</v>
      </c>
      <c r="H40" s="149">
        <f t="shared" si="5"/>
        <v>53627</v>
      </c>
      <c r="I40" s="93">
        <f t="shared" si="5"/>
        <v>0</v>
      </c>
      <c r="J40" s="93">
        <f t="shared" si="5"/>
        <v>0</v>
      </c>
      <c r="K40" s="93">
        <f t="shared" si="5"/>
        <v>0</v>
      </c>
      <c r="L40" s="93">
        <f t="shared" si="5"/>
        <v>0</v>
      </c>
      <c r="M40" s="93">
        <f t="shared" si="5"/>
        <v>0</v>
      </c>
      <c r="N40" s="93">
        <f t="shared" si="5"/>
        <v>0</v>
      </c>
      <c r="O40" s="93">
        <f t="shared" si="5"/>
        <v>0</v>
      </c>
      <c r="P40" s="93">
        <f>SUM(B40:N40)</f>
        <v>366570</v>
      </c>
      <c r="Q40" s="33"/>
      <c r="R40" s="41"/>
      <c r="S40" s="10" t="s">
        <v>25</v>
      </c>
      <c r="T40" s="64" t="s">
        <v>26</v>
      </c>
    </row>
    <row r="41" spans="1:47">
      <c r="B41" s="60"/>
      <c r="C41" s="60"/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6"/>
      <c r="R41" s="41" t="s">
        <v>40</v>
      </c>
      <c r="S41" s="65" t="str">
        <f>ROUND((B46+C46)/1000,0) &amp;" GWh"</f>
        <v>15 GWh</v>
      </c>
      <c r="T41" s="117"/>
    </row>
    <row r="42" spans="1:47">
      <c r="A42" s="46" t="s">
        <v>43</v>
      </c>
      <c r="B42" s="94">
        <f>B39+B38+B37</f>
        <v>22039</v>
      </c>
      <c r="C42" s="94">
        <f>C39+C38+C37</f>
        <v>52471</v>
      </c>
      <c r="D42" s="94">
        <f>D39+D38+D37</f>
        <v>1637</v>
      </c>
      <c r="E42" s="94">
        <f t="shared" ref="E42:P42" si="6">E39+E38+E37</f>
        <v>0</v>
      </c>
      <c r="F42" s="95">
        <f t="shared" si="6"/>
        <v>0</v>
      </c>
      <c r="G42" s="94">
        <f t="shared" si="6"/>
        <v>0</v>
      </c>
      <c r="H42" s="94">
        <f t="shared" si="6"/>
        <v>50306</v>
      </c>
      <c r="I42" s="95">
        <f t="shared" si="6"/>
        <v>0</v>
      </c>
      <c r="J42" s="94">
        <f t="shared" si="6"/>
        <v>0</v>
      </c>
      <c r="K42" s="94">
        <f t="shared" si="6"/>
        <v>0</v>
      </c>
      <c r="L42" s="94">
        <f t="shared" si="6"/>
        <v>0</v>
      </c>
      <c r="M42" s="94">
        <f t="shared" si="6"/>
        <v>0</v>
      </c>
      <c r="N42" s="94">
        <f t="shared" si="6"/>
        <v>0</v>
      </c>
      <c r="O42" s="94">
        <f t="shared" si="6"/>
        <v>0</v>
      </c>
      <c r="P42" s="94">
        <f t="shared" si="6"/>
        <v>126453</v>
      </c>
      <c r="Q42" s="34"/>
      <c r="R42" s="41" t="s">
        <v>41</v>
      </c>
      <c r="S42" s="11" t="str">
        <f>ROUND(P42/1000,0) &amp;" GWh"</f>
        <v>126 GWh</v>
      </c>
      <c r="T42" s="42">
        <f>P42/P40</f>
        <v>0.34496276291022177</v>
      </c>
    </row>
    <row r="43" spans="1:47">
      <c r="A43" s="47" t="s">
        <v>45</v>
      </c>
      <c r="B43" s="113"/>
      <c r="C43" s="114">
        <f>C40+C24-C7+C46</f>
        <v>128729.52</v>
      </c>
      <c r="D43" s="114">
        <f t="shared" ref="D43:O43" si="7">D11+D24+D40</f>
        <v>129742</v>
      </c>
      <c r="E43" s="114">
        <f t="shared" si="7"/>
        <v>0</v>
      </c>
      <c r="F43" s="114">
        <f t="shared" si="7"/>
        <v>0</v>
      </c>
      <c r="G43" s="114">
        <f t="shared" si="7"/>
        <v>21998</v>
      </c>
      <c r="H43" s="114">
        <f t="shared" si="7"/>
        <v>95927</v>
      </c>
      <c r="I43" s="114">
        <f t="shared" si="7"/>
        <v>0</v>
      </c>
      <c r="J43" s="114">
        <f t="shared" si="7"/>
        <v>0</v>
      </c>
      <c r="K43" s="114">
        <f t="shared" si="7"/>
        <v>0</v>
      </c>
      <c r="L43" s="114">
        <f t="shared" si="7"/>
        <v>0</v>
      </c>
      <c r="M43" s="114">
        <f t="shared" si="7"/>
        <v>0</v>
      </c>
      <c r="N43" s="114">
        <f t="shared" si="7"/>
        <v>0</v>
      </c>
      <c r="O43" s="114">
        <f t="shared" si="7"/>
        <v>0</v>
      </c>
      <c r="P43" s="115">
        <f>SUM(C43:O43)</f>
        <v>376396.52</v>
      </c>
      <c r="Q43" s="34"/>
      <c r="R43" s="41" t="s">
        <v>42</v>
      </c>
      <c r="S43" s="11" t="str">
        <f>ROUND(P36/1000,0) &amp;" GWh"</f>
        <v>37 GWh</v>
      </c>
      <c r="T43" s="63">
        <f>P36/P40</f>
        <v>0.10229151321712088</v>
      </c>
    </row>
    <row r="44" spans="1:47">
      <c r="A44" s="47" t="s">
        <v>46</v>
      </c>
      <c r="B44" s="96"/>
      <c r="C44" s="103">
        <f>C43/$P$43</f>
        <v>0.34200507486094717</v>
      </c>
      <c r="D44" s="103">
        <f t="shared" ref="D44:P44" si="8">D43/$P$43</f>
        <v>0.34469500408771048</v>
      </c>
      <c r="E44" s="103">
        <f t="shared" si="8"/>
        <v>0</v>
      </c>
      <c r="F44" s="103">
        <f t="shared" si="8"/>
        <v>0</v>
      </c>
      <c r="G44" s="103">
        <f t="shared" si="8"/>
        <v>5.8443685929933674E-2</v>
      </c>
      <c r="H44" s="103">
        <f t="shared" si="8"/>
        <v>0.25485623512140865</v>
      </c>
      <c r="I44" s="103">
        <f t="shared" si="8"/>
        <v>0</v>
      </c>
      <c r="J44" s="103">
        <f t="shared" si="8"/>
        <v>0</v>
      </c>
      <c r="K44" s="103">
        <f t="shared" si="8"/>
        <v>0</v>
      </c>
      <c r="L44" s="103">
        <f t="shared" si="8"/>
        <v>0</v>
      </c>
      <c r="M44" s="103">
        <f t="shared" si="8"/>
        <v>0</v>
      </c>
      <c r="N44" s="103">
        <f t="shared" si="8"/>
        <v>0</v>
      </c>
      <c r="O44" s="103">
        <f t="shared" si="8"/>
        <v>0</v>
      </c>
      <c r="P44" s="103">
        <f t="shared" si="8"/>
        <v>1</v>
      </c>
      <c r="Q44" s="34"/>
      <c r="R44" s="41" t="s">
        <v>44</v>
      </c>
      <c r="S44" s="11" t="str">
        <f>ROUND(P34/1000,0) &amp;" GWh"</f>
        <v>22 GWh</v>
      </c>
      <c r="T44" s="42">
        <f>P34/P40</f>
        <v>5.9006465340862589E-2</v>
      </c>
      <c r="U44" s="36"/>
    </row>
    <row r="45" spans="1:47">
      <c r="A45" s="48"/>
      <c r="B45" s="104"/>
      <c r="C45" s="56"/>
      <c r="D45" s="56"/>
      <c r="E45" s="56"/>
      <c r="F45" s="67"/>
      <c r="G45" s="56"/>
      <c r="H45" s="56"/>
      <c r="I45" s="67"/>
      <c r="J45" s="56"/>
      <c r="K45" s="56"/>
      <c r="L45" s="56"/>
      <c r="M45" s="56"/>
      <c r="N45" s="67"/>
      <c r="O45" s="67"/>
      <c r="P45" s="67"/>
      <c r="Q45" s="34"/>
      <c r="R45" s="41" t="s">
        <v>31</v>
      </c>
      <c r="S45" s="11" t="str">
        <f>ROUND(P32/1000,0) &amp;" GWh"</f>
        <v>18 GWh</v>
      </c>
      <c r="T45" s="42">
        <f>P32/P40</f>
        <v>5.017595547917178E-2</v>
      </c>
      <c r="U45" s="36"/>
    </row>
    <row r="46" spans="1:47">
      <c r="A46" s="48" t="s">
        <v>49</v>
      </c>
      <c r="B46" s="68">
        <f>B24-B40</f>
        <v>5500</v>
      </c>
      <c r="C46" s="68">
        <f>(C40+C24)*0.08</f>
        <v>9535.52</v>
      </c>
      <c r="D46" s="56"/>
      <c r="E46" s="56"/>
      <c r="F46" s="67"/>
      <c r="G46" s="56"/>
      <c r="H46" s="56"/>
      <c r="I46" s="67"/>
      <c r="J46" s="56"/>
      <c r="K46" s="56"/>
      <c r="L46" s="56"/>
      <c r="M46" s="56"/>
      <c r="N46" s="67"/>
      <c r="O46" s="67"/>
      <c r="P46" s="52"/>
      <c r="Q46" s="34"/>
      <c r="R46" s="41" t="s">
        <v>47</v>
      </c>
      <c r="S46" s="11" t="str">
        <f>ROUND(P33/1000,0) &amp;" GWh"</f>
        <v>37 GWh</v>
      </c>
      <c r="T46" s="63">
        <f>P33/P40</f>
        <v>0.10186867446872357</v>
      </c>
      <c r="U46" s="36"/>
    </row>
    <row r="47" spans="1:47">
      <c r="A47" s="48" t="s">
        <v>51</v>
      </c>
      <c r="B47" s="97">
        <f>B46/B24</f>
        <v>0.11133603238866396</v>
      </c>
      <c r="C47" s="97">
        <f>C46/(C40+C24)</f>
        <v>0.08</v>
      </c>
      <c r="D47" s="56"/>
      <c r="E47" s="56"/>
      <c r="F47" s="67"/>
      <c r="G47" s="56"/>
      <c r="H47" s="56"/>
      <c r="I47" s="67"/>
      <c r="J47" s="56"/>
      <c r="K47" s="56"/>
      <c r="L47" s="56"/>
      <c r="M47" s="56"/>
      <c r="N47" s="67"/>
      <c r="O47" s="67"/>
      <c r="P47" s="67"/>
      <c r="Q47" s="34"/>
      <c r="R47" s="41" t="s">
        <v>48</v>
      </c>
      <c r="S47" s="11" t="str">
        <f>ROUND(P35/1000,0) &amp;" GWh"</f>
        <v>125 GWh</v>
      </c>
      <c r="T47" s="63">
        <f>P35/P40</f>
        <v>0.34169462858389937</v>
      </c>
    </row>
    <row r="48" spans="1:47" ht="15.75" thickBot="1">
      <c r="A48" s="13"/>
      <c r="B48" s="98"/>
      <c r="C48" s="100"/>
      <c r="D48" s="100"/>
      <c r="E48" s="100"/>
      <c r="F48" s="101"/>
      <c r="G48" s="100"/>
      <c r="H48" s="100"/>
      <c r="I48" s="101"/>
      <c r="J48" s="100"/>
      <c r="K48" s="100"/>
      <c r="L48" s="100"/>
      <c r="M48" s="100"/>
      <c r="N48" s="101"/>
      <c r="O48" s="101"/>
      <c r="P48" s="101"/>
      <c r="Q48" s="87"/>
      <c r="R48" s="69" t="s">
        <v>50</v>
      </c>
      <c r="S48" s="11" t="str">
        <f>ROUND(P40/1000,0) &amp;" GWh"</f>
        <v>367 GWh</v>
      </c>
      <c r="T48" s="70">
        <f>SUM(T42:T47)</f>
        <v>1</v>
      </c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3"/>
      <c r="AH48" s="13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</row>
    <row r="49" spans="1:47">
      <c r="A49" s="16"/>
      <c r="B49" s="98"/>
      <c r="C49" s="100"/>
      <c r="D49" s="100"/>
      <c r="E49" s="100"/>
      <c r="F49" s="101"/>
      <c r="G49" s="100"/>
      <c r="H49" s="100"/>
      <c r="I49" s="101"/>
      <c r="J49" s="100"/>
      <c r="K49" s="100"/>
      <c r="L49" s="100"/>
      <c r="M49" s="100"/>
      <c r="N49" s="101"/>
      <c r="O49" s="101"/>
      <c r="P49" s="101"/>
      <c r="Q49" s="16"/>
      <c r="R49" s="13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3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</row>
    <row r="50" spans="1:47">
      <c r="A50" s="16"/>
      <c r="B50" s="14"/>
      <c r="C50" s="18"/>
      <c r="D50" s="15"/>
      <c r="E50" s="15"/>
      <c r="F50" s="24"/>
      <c r="G50" s="15"/>
      <c r="H50" s="15"/>
      <c r="I50" s="24"/>
      <c r="J50" s="15"/>
      <c r="K50" s="15"/>
      <c r="L50" s="15"/>
      <c r="M50" s="16"/>
      <c r="N50" s="17"/>
      <c r="O50" s="17"/>
      <c r="P50" s="17"/>
      <c r="Q50" s="16"/>
      <c r="R50" s="13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3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</row>
    <row r="51" spans="1:47">
      <c r="A51" s="16"/>
      <c r="B51" s="14"/>
      <c r="C51" s="16"/>
      <c r="D51" s="15"/>
      <c r="E51" s="15"/>
      <c r="F51" s="24"/>
      <c r="G51" s="15"/>
      <c r="H51" s="15"/>
      <c r="I51" s="24"/>
      <c r="J51" s="15"/>
      <c r="K51" s="15"/>
      <c r="L51" s="15"/>
      <c r="M51" s="16"/>
      <c r="N51" s="17"/>
      <c r="O51" s="17"/>
      <c r="P51" s="17"/>
      <c r="Q51" s="16"/>
      <c r="R51" s="13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3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</row>
    <row r="52" spans="1:47">
      <c r="A52" s="16"/>
      <c r="B52" s="14"/>
      <c r="C52" s="16"/>
      <c r="D52" s="15"/>
      <c r="E52" s="15"/>
      <c r="F52" s="24"/>
      <c r="G52" s="15"/>
      <c r="H52" s="15"/>
      <c r="I52" s="24"/>
      <c r="J52" s="15"/>
      <c r="K52" s="15"/>
      <c r="L52" s="15"/>
      <c r="M52" s="16"/>
      <c r="N52" s="17"/>
      <c r="O52" s="17"/>
      <c r="P52" s="17"/>
      <c r="Q52" s="16"/>
      <c r="R52" s="13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3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</row>
    <row r="53" spans="1:47">
      <c r="A53" s="16"/>
      <c r="B53" s="14"/>
      <c r="C53" s="16"/>
      <c r="D53" s="15"/>
      <c r="E53" s="15"/>
      <c r="F53" s="24"/>
      <c r="G53" s="15"/>
      <c r="H53" s="15"/>
      <c r="I53" s="24"/>
      <c r="J53" s="15"/>
      <c r="K53" s="15"/>
      <c r="L53" s="15"/>
      <c r="M53" s="16"/>
      <c r="N53" s="17"/>
      <c r="O53" s="17"/>
      <c r="P53" s="17"/>
      <c r="Q53" s="16"/>
      <c r="R53" s="13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3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</row>
    <row r="54" spans="1:47">
      <c r="A54" s="16"/>
      <c r="B54" s="14"/>
      <c r="C54" s="16"/>
      <c r="D54" s="15"/>
      <c r="E54" s="15"/>
      <c r="F54" s="24"/>
      <c r="G54" s="15"/>
      <c r="H54" s="15"/>
      <c r="I54" s="24"/>
      <c r="J54" s="15"/>
      <c r="K54" s="15"/>
      <c r="L54" s="15"/>
      <c r="M54" s="16"/>
      <c r="N54" s="17"/>
      <c r="O54" s="17"/>
      <c r="P54" s="17"/>
      <c r="Q54" s="16"/>
      <c r="R54" s="13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3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</row>
    <row r="55" spans="1:47" ht="15.75">
      <c r="A55" s="16"/>
      <c r="B55" s="14"/>
      <c r="C55" s="16"/>
      <c r="D55" s="15"/>
      <c r="E55" s="15"/>
      <c r="F55" s="24"/>
      <c r="G55" s="15"/>
      <c r="H55" s="15"/>
      <c r="I55" s="24"/>
      <c r="J55" s="15"/>
      <c r="K55" s="15"/>
      <c r="L55" s="15"/>
      <c r="M55" s="16"/>
      <c r="N55" s="17"/>
      <c r="O55" s="17"/>
      <c r="P55" s="17"/>
      <c r="Q55" s="16"/>
      <c r="R55" s="10"/>
      <c r="S55" s="45"/>
      <c r="T55" s="50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3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</row>
    <row r="56" spans="1:47" ht="15.75">
      <c r="A56" s="16"/>
      <c r="B56" s="14"/>
      <c r="C56" s="16"/>
      <c r="D56" s="15"/>
      <c r="E56" s="15"/>
      <c r="F56" s="24"/>
      <c r="G56" s="15"/>
      <c r="H56" s="15"/>
      <c r="I56" s="24"/>
      <c r="J56" s="15"/>
      <c r="K56" s="15"/>
      <c r="L56" s="15"/>
      <c r="M56" s="16"/>
      <c r="N56" s="17"/>
      <c r="O56" s="17"/>
      <c r="P56" s="17"/>
      <c r="Q56" s="16"/>
      <c r="R56" s="10"/>
      <c r="S56" s="45"/>
      <c r="T56" s="50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3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</row>
    <row r="57" spans="1:47" ht="15.75">
      <c r="A57" s="16"/>
      <c r="B57" s="14"/>
      <c r="C57" s="16"/>
      <c r="D57" s="15"/>
      <c r="E57" s="15"/>
      <c r="F57" s="24"/>
      <c r="G57" s="15"/>
      <c r="H57" s="15"/>
      <c r="I57" s="24"/>
      <c r="J57" s="15"/>
      <c r="K57" s="15"/>
      <c r="L57" s="15"/>
      <c r="M57" s="16"/>
      <c r="N57" s="17"/>
      <c r="O57" s="17"/>
      <c r="P57" s="17"/>
      <c r="Q57" s="16"/>
      <c r="R57" s="10"/>
      <c r="S57" s="45"/>
      <c r="T57" s="50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3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</row>
    <row r="58" spans="1:47" ht="15.75">
      <c r="A58" s="10"/>
      <c r="B58" s="72"/>
      <c r="C58" s="19"/>
      <c r="D58" s="73"/>
      <c r="E58" s="73"/>
      <c r="F58" s="74"/>
      <c r="G58" s="73"/>
      <c r="H58" s="73"/>
      <c r="I58" s="74"/>
      <c r="J58" s="73"/>
      <c r="K58" s="73"/>
      <c r="L58" s="73"/>
      <c r="M58" s="45"/>
      <c r="N58" s="84"/>
      <c r="O58" s="84"/>
      <c r="P58" s="75"/>
      <c r="Q58" s="10"/>
      <c r="R58" s="10"/>
      <c r="S58" s="45"/>
      <c r="T58" s="50"/>
    </row>
    <row r="59" spans="1:47" ht="15.75">
      <c r="A59" s="10"/>
      <c r="B59" s="72"/>
      <c r="C59" s="19"/>
      <c r="D59" s="73"/>
      <c r="E59" s="73"/>
      <c r="F59" s="74"/>
      <c r="G59" s="73"/>
      <c r="H59" s="73"/>
      <c r="I59" s="74"/>
      <c r="J59" s="73"/>
      <c r="K59" s="73"/>
      <c r="L59" s="73"/>
      <c r="M59" s="45"/>
      <c r="N59" s="84"/>
      <c r="O59" s="84"/>
      <c r="P59" s="75"/>
      <c r="Q59" s="10"/>
      <c r="R59" s="10"/>
      <c r="S59" s="20"/>
      <c r="T59" s="21"/>
    </row>
    <row r="60" spans="1:47" ht="15.75">
      <c r="A60" s="10"/>
      <c r="B60" s="72"/>
      <c r="C60" s="19"/>
      <c r="D60" s="73"/>
      <c r="E60" s="73"/>
      <c r="F60" s="74"/>
      <c r="G60" s="73"/>
      <c r="H60" s="73"/>
      <c r="I60" s="74"/>
      <c r="J60" s="73"/>
      <c r="K60" s="73"/>
      <c r="L60" s="73"/>
      <c r="M60" s="45"/>
      <c r="N60" s="84"/>
      <c r="O60" s="84"/>
      <c r="P60" s="75"/>
      <c r="Q60" s="10"/>
      <c r="R60" s="10"/>
      <c r="S60" s="10"/>
      <c r="T60" s="45"/>
    </row>
    <row r="61" spans="1:47" ht="15.75">
      <c r="A61" s="9"/>
      <c r="B61" s="72"/>
      <c r="C61" s="19"/>
      <c r="D61" s="73"/>
      <c r="E61" s="73"/>
      <c r="F61" s="74"/>
      <c r="G61" s="73"/>
      <c r="H61" s="73"/>
      <c r="I61" s="74"/>
      <c r="J61" s="73"/>
      <c r="K61" s="73"/>
      <c r="L61" s="73"/>
      <c r="M61" s="45"/>
      <c r="N61" s="84"/>
      <c r="O61" s="84"/>
      <c r="P61" s="75"/>
      <c r="Q61" s="10"/>
      <c r="R61" s="10"/>
      <c r="S61" s="77"/>
      <c r="T61" s="78"/>
    </row>
    <row r="62" spans="1:47" ht="15.75">
      <c r="A62" s="10"/>
      <c r="B62" s="72"/>
      <c r="C62" s="19"/>
      <c r="D62" s="72"/>
      <c r="E62" s="72"/>
      <c r="F62" s="76"/>
      <c r="G62" s="72"/>
      <c r="H62" s="72"/>
      <c r="I62" s="76"/>
      <c r="J62" s="72"/>
      <c r="K62" s="72"/>
      <c r="L62" s="72"/>
      <c r="M62" s="45"/>
      <c r="N62" s="84"/>
      <c r="O62" s="84"/>
      <c r="P62" s="75"/>
      <c r="Q62" s="10"/>
      <c r="R62" s="10"/>
      <c r="S62" s="45"/>
      <c r="T62" s="50"/>
    </row>
    <row r="63" spans="1:47" ht="15.75">
      <c r="A63" s="10"/>
      <c r="B63" s="72"/>
      <c r="C63" s="10"/>
      <c r="D63" s="72"/>
      <c r="E63" s="72"/>
      <c r="F63" s="76"/>
      <c r="G63" s="72"/>
      <c r="H63" s="72"/>
      <c r="I63" s="76"/>
      <c r="J63" s="72"/>
      <c r="K63" s="72"/>
      <c r="L63" s="72"/>
      <c r="M63" s="10"/>
      <c r="N63" s="75"/>
      <c r="O63" s="75"/>
      <c r="P63" s="75"/>
      <c r="Q63" s="10"/>
      <c r="R63" s="10"/>
      <c r="S63" s="45"/>
      <c r="T63" s="50"/>
    </row>
    <row r="64" spans="1:47" ht="15.75">
      <c r="A64" s="10"/>
      <c r="B64" s="72"/>
      <c r="C64" s="10"/>
      <c r="D64" s="72"/>
      <c r="E64" s="72"/>
      <c r="F64" s="76"/>
      <c r="G64" s="72"/>
      <c r="H64" s="72"/>
      <c r="I64" s="76"/>
      <c r="J64" s="72"/>
      <c r="K64" s="72"/>
      <c r="L64" s="72"/>
      <c r="M64" s="10"/>
      <c r="N64" s="75"/>
      <c r="O64" s="75"/>
      <c r="P64" s="75"/>
      <c r="Q64" s="10"/>
      <c r="R64" s="10"/>
      <c r="S64" s="45"/>
      <c r="T64" s="50"/>
    </row>
    <row r="65" spans="1:20" ht="15.75">
      <c r="A65" s="10"/>
      <c r="B65" s="56"/>
      <c r="C65" s="10"/>
      <c r="D65" s="56"/>
      <c r="E65" s="56"/>
      <c r="F65" s="67"/>
      <c r="G65" s="56"/>
      <c r="H65" s="56"/>
      <c r="I65" s="67"/>
      <c r="J65" s="56"/>
      <c r="K65" s="72"/>
      <c r="L65" s="72"/>
      <c r="M65" s="10"/>
      <c r="N65" s="75"/>
      <c r="O65" s="75"/>
      <c r="P65" s="75"/>
      <c r="Q65" s="10"/>
      <c r="R65" s="10"/>
      <c r="S65" s="45"/>
      <c r="T65" s="50"/>
    </row>
    <row r="66" spans="1:20" ht="15.75">
      <c r="A66" s="10"/>
      <c r="B66" s="56"/>
      <c r="C66" s="10"/>
      <c r="D66" s="56"/>
      <c r="E66" s="56"/>
      <c r="F66" s="67"/>
      <c r="G66" s="56"/>
      <c r="H66" s="56"/>
      <c r="I66" s="67"/>
      <c r="J66" s="56"/>
      <c r="K66" s="72"/>
      <c r="L66" s="72"/>
      <c r="M66" s="10"/>
      <c r="N66" s="75"/>
      <c r="O66" s="75"/>
      <c r="P66" s="75"/>
      <c r="Q66" s="10"/>
      <c r="R66" s="10"/>
      <c r="S66" s="45"/>
      <c r="T66" s="50"/>
    </row>
    <row r="67" spans="1:20" ht="15.75">
      <c r="A67" s="10"/>
      <c r="B67" s="56"/>
      <c r="C67" s="10"/>
      <c r="D67" s="56"/>
      <c r="E67" s="56"/>
      <c r="F67" s="67"/>
      <c r="G67" s="56"/>
      <c r="H67" s="56"/>
      <c r="I67" s="67"/>
      <c r="J67" s="56"/>
      <c r="K67" s="72"/>
      <c r="L67" s="72"/>
      <c r="M67" s="10"/>
      <c r="N67" s="75"/>
      <c r="O67" s="75"/>
      <c r="P67" s="75"/>
      <c r="Q67" s="10"/>
      <c r="R67" s="10"/>
      <c r="S67" s="45"/>
      <c r="T67" s="50"/>
    </row>
    <row r="68" spans="1:20" ht="15.75">
      <c r="A68" s="10"/>
      <c r="B68" s="56"/>
      <c r="C68" s="10"/>
      <c r="D68" s="56"/>
      <c r="E68" s="56"/>
      <c r="F68" s="67"/>
      <c r="G68" s="56"/>
      <c r="H68" s="56"/>
      <c r="I68" s="67"/>
      <c r="J68" s="56"/>
      <c r="K68" s="72"/>
      <c r="L68" s="72"/>
      <c r="M68" s="10"/>
      <c r="N68" s="75"/>
      <c r="O68" s="75"/>
      <c r="P68" s="75"/>
      <c r="Q68" s="10"/>
      <c r="R68" s="51"/>
      <c r="S68" s="20"/>
      <c r="T68" s="23"/>
    </row>
    <row r="69" spans="1:20">
      <c r="A69" s="10"/>
      <c r="B69" s="56"/>
      <c r="C69" s="10"/>
      <c r="D69" s="56"/>
      <c r="E69" s="56"/>
      <c r="F69" s="67"/>
      <c r="G69" s="56"/>
      <c r="H69" s="56"/>
      <c r="I69" s="67"/>
      <c r="J69" s="56"/>
      <c r="K69" s="72"/>
      <c r="L69" s="72"/>
      <c r="M69" s="10"/>
      <c r="N69" s="75"/>
      <c r="O69" s="75"/>
      <c r="P69" s="75"/>
      <c r="Q69" s="10"/>
    </row>
    <row r="70" spans="1:20">
      <c r="A70" s="10"/>
      <c r="B70" s="56"/>
      <c r="C70" s="10"/>
      <c r="D70" s="56"/>
      <c r="E70" s="56"/>
      <c r="F70" s="67"/>
      <c r="G70" s="56"/>
      <c r="H70" s="56"/>
      <c r="I70" s="67"/>
      <c r="J70" s="56"/>
      <c r="K70" s="72"/>
      <c r="L70" s="72"/>
      <c r="M70" s="10"/>
      <c r="N70" s="75"/>
      <c r="O70" s="75"/>
      <c r="P70" s="75"/>
      <c r="Q70" s="10"/>
    </row>
    <row r="71" spans="1:20" ht="15.75">
      <c r="A71" s="10"/>
      <c r="B71" s="22"/>
      <c r="C71" s="10"/>
      <c r="D71" s="22"/>
      <c r="E71" s="22"/>
      <c r="F71" s="25"/>
      <c r="G71" s="22"/>
      <c r="H71" s="22"/>
      <c r="I71" s="25"/>
      <c r="J71" s="22"/>
      <c r="K71" s="72"/>
      <c r="L71" s="72"/>
      <c r="M71" s="10"/>
      <c r="N71" s="75"/>
      <c r="O71" s="75"/>
      <c r="P71" s="75"/>
      <c r="Q71" s="10"/>
    </row>
  </sheetData>
  <pageMargins left="0.7" right="0.7" top="0.75" bottom="0.75" header="0.3" footer="0.3"/>
  <pageSetup paperSize="9" orientation="portrait" horizontalDpi="300" verticalDpi="300" r:id="rId1"/>
  <legacy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U71"/>
  <sheetViews>
    <sheetView topLeftCell="H19" zoomScale="70" zoomScaleNormal="70" workbookViewId="0">
      <selection activeCell="T49" sqref="T49"/>
    </sheetView>
  </sheetViews>
  <sheetFormatPr defaultColWidth="8.625" defaultRowHeight="15"/>
  <cols>
    <col min="1" max="1" width="49.5" style="12" customWidth="1"/>
    <col min="2" max="2" width="17.625" style="52" customWidth="1"/>
    <col min="3" max="3" width="17.625" style="12" customWidth="1"/>
    <col min="4" max="12" width="17.625" style="52" customWidth="1"/>
    <col min="13" max="20" width="17.625" style="12" customWidth="1"/>
    <col min="21" max="16384" width="8.625" style="12"/>
  </cols>
  <sheetData>
    <row r="1" spans="1:34" ht="18.75">
      <c r="A1" s="3" t="s">
        <v>0</v>
      </c>
      <c r="Q1" s="4"/>
      <c r="R1" s="4"/>
      <c r="S1" s="4"/>
      <c r="T1" s="4"/>
    </row>
    <row r="2" spans="1:34" ht="15.75">
      <c r="A2" s="79" t="s">
        <v>92</v>
      </c>
      <c r="Q2" s="5"/>
      <c r="AG2" s="53"/>
      <c r="AH2" s="5"/>
    </row>
    <row r="3" spans="1:34" ht="30">
      <c r="A3" s="6">
        <v>2017</v>
      </c>
      <c r="C3" s="54" t="s">
        <v>1</v>
      </c>
      <c r="D3" s="54" t="s">
        <v>32</v>
      </c>
      <c r="E3" s="54" t="s">
        <v>2</v>
      </c>
      <c r="F3" s="55" t="s">
        <v>3</v>
      </c>
      <c r="G3" s="54" t="s">
        <v>17</v>
      </c>
      <c r="H3" s="54" t="s">
        <v>52</v>
      </c>
      <c r="I3" s="55" t="s">
        <v>5</v>
      </c>
      <c r="J3" s="54" t="s">
        <v>4</v>
      </c>
      <c r="K3" s="54" t="s">
        <v>6</v>
      </c>
      <c r="L3" s="54" t="s">
        <v>7</v>
      </c>
      <c r="M3" s="54" t="s">
        <v>68</v>
      </c>
      <c r="N3" s="54" t="s">
        <v>68</v>
      </c>
      <c r="O3" s="55" t="s">
        <v>68</v>
      </c>
      <c r="P3" s="57" t="s">
        <v>9</v>
      </c>
      <c r="Q3" s="53"/>
      <c r="AG3" s="53"/>
      <c r="AH3" s="53"/>
    </row>
    <row r="4" spans="1:34" s="29" customFormat="1" ht="11.25">
      <c r="A4" s="81" t="s">
        <v>60</v>
      </c>
      <c r="C4" s="80" t="s">
        <v>58</v>
      </c>
      <c r="D4" s="80" t="s">
        <v>59</v>
      </c>
      <c r="E4" s="27"/>
      <c r="F4" s="80" t="s">
        <v>61</v>
      </c>
      <c r="G4" s="27"/>
      <c r="H4" s="27"/>
      <c r="I4" s="80" t="s">
        <v>62</v>
      </c>
      <c r="J4" s="27"/>
      <c r="K4" s="27"/>
      <c r="L4" s="27"/>
      <c r="M4" s="27"/>
      <c r="N4" s="28"/>
      <c r="O4" s="28"/>
      <c r="P4" s="82" t="s">
        <v>66</v>
      </c>
      <c r="Q4" s="30"/>
      <c r="AG4" s="30"/>
      <c r="AH4" s="30"/>
    </row>
    <row r="5" spans="1:34" ht="15.75">
      <c r="A5" s="5" t="s">
        <v>53</v>
      </c>
      <c r="B5" s="60"/>
      <c r="C5" s="106">
        <f>[3]Solceller!$C$21</f>
        <v>76</v>
      </c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3">
        <f>SUM(D5:O5)</f>
        <v>0</v>
      </c>
      <c r="Q5" s="53"/>
      <c r="AG5" s="53"/>
      <c r="AH5" s="53"/>
    </row>
    <row r="6" spans="1:34" ht="15.75">
      <c r="A6" s="5" t="s">
        <v>73</v>
      </c>
      <c r="B6" s="60"/>
      <c r="C6" s="93">
        <f>[3]Elproduktion!$N$722</f>
        <v>14832</v>
      </c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>
        <f t="shared" ref="P6:P11" si="0">SUM(D6:O6)</f>
        <v>0</v>
      </c>
      <c r="Q6" s="53"/>
      <c r="AG6" s="53"/>
      <c r="AH6" s="53"/>
    </row>
    <row r="7" spans="1:34" ht="15.75">
      <c r="A7" s="5" t="s">
        <v>111</v>
      </c>
      <c r="B7" s="60"/>
      <c r="C7" s="93">
        <v>0</v>
      </c>
      <c r="D7" s="93">
        <f>[3]Elproduktion!$N$723</f>
        <v>0</v>
      </c>
      <c r="E7" s="93">
        <f>[3]Elproduktion!$Q$724</f>
        <v>3399</v>
      </c>
      <c r="F7" s="93">
        <f>[3]Elproduktion!$N$725</f>
        <v>0</v>
      </c>
      <c r="G7" s="93">
        <f>[3]Elproduktion!$R$726</f>
        <v>0</v>
      </c>
      <c r="H7" s="93">
        <f>[3]Elproduktion!$S$727</f>
        <v>23180</v>
      </c>
      <c r="I7" s="93">
        <f>[3]Elproduktion!$N$728</f>
        <v>0</v>
      </c>
      <c r="J7" s="93">
        <f>[3]Elproduktion!$T$726</f>
        <v>0</v>
      </c>
      <c r="K7" s="93">
        <f>[3]Elproduktion!U724</f>
        <v>0</v>
      </c>
      <c r="L7" s="93">
        <f>[3]Elproduktion!V724</f>
        <v>0</v>
      </c>
      <c r="M7" s="93"/>
      <c r="N7" s="93"/>
      <c r="O7" s="93"/>
      <c r="P7" s="93">
        <f t="shared" si="0"/>
        <v>26579</v>
      </c>
      <c r="Q7" s="53"/>
      <c r="AG7" s="53"/>
      <c r="AH7" s="53"/>
    </row>
    <row r="8" spans="1:34" ht="15.75">
      <c r="A8" s="5" t="s">
        <v>11</v>
      </c>
      <c r="B8" s="60"/>
      <c r="C8" s="93">
        <f>[3]Elproduktion!$N$730</f>
        <v>0</v>
      </c>
      <c r="D8" s="93">
        <f>[3]Elproduktion!$N$731</f>
        <v>0</v>
      </c>
      <c r="E8" s="93">
        <f>[3]Elproduktion!$Q$732</f>
        <v>0</v>
      </c>
      <c r="F8" s="93">
        <f>[3]Elproduktion!$N$733</f>
        <v>0</v>
      </c>
      <c r="G8" s="93">
        <f>[3]Elproduktion!$R$734</f>
        <v>0</v>
      </c>
      <c r="H8" s="93">
        <f>[3]Elproduktion!$S$735</f>
        <v>0</v>
      </c>
      <c r="I8" s="93">
        <f>[3]Elproduktion!$N$736</f>
        <v>0</v>
      </c>
      <c r="J8" s="93">
        <f>[3]Elproduktion!$T$734</f>
        <v>0</v>
      </c>
      <c r="K8" s="93">
        <f>[3]Elproduktion!U732</f>
        <v>0</v>
      </c>
      <c r="L8" s="93">
        <f>[3]Elproduktion!V732</f>
        <v>0</v>
      </c>
      <c r="M8" s="93"/>
      <c r="N8" s="93"/>
      <c r="O8" s="93"/>
      <c r="P8" s="93">
        <f t="shared" si="0"/>
        <v>0</v>
      </c>
      <c r="Q8" s="53"/>
      <c r="AG8" s="53"/>
      <c r="AH8" s="53"/>
    </row>
    <row r="9" spans="1:34" ht="15.75">
      <c r="A9" s="5" t="s">
        <v>12</v>
      </c>
      <c r="B9" s="60"/>
      <c r="C9" s="93">
        <f>[3]Elproduktion!$N$738</f>
        <v>496</v>
      </c>
      <c r="D9" s="93">
        <f>[3]Elproduktion!$N$739</f>
        <v>0</v>
      </c>
      <c r="E9" s="93">
        <f>[3]Elproduktion!$Q$740</f>
        <v>0</v>
      </c>
      <c r="F9" s="93">
        <f>[3]Elproduktion!$N$741</f>
        <v>0</v>
      </c>
      <c r="G9" s="93">
        <f>[3]Elproduktion!$R$742</f>
        <v>0</v>
      </c>
      <c r="H9" s="93">
        <f>[3]Elproduktion!$S$743</f>
        <v>0</v>
      </c>
      <c r="I9" s="93">
        <f>[3]Elproduktion!$N$744</f>
        <v>0</v>
      </c>
      <c r="J9" s="93">
        <f>[3]Elproduktion!$T$742</f>
        <v>0</v>
      </c>
      <c r="K9" s="93">
        <f>[3]Elproduktion!U740</f>
        <v>0</v>
      </c>
      <c r="L9" s="93">
        <f>[3]Elproduktion!V740</f>
        <v>0</v>
      </c>
      <c r="M9" s="93"/>
      <c r="N9" s="93"/>
      <c r="O9" s="93"/>
      <c r="P9" s="93">
        <f t="shared" si="0"/>
        <v>0</v>
      </c>
      <c r="Q9" s="53"/>
      <c r="AG9" s="53"/>
      <c r="AH9" s="53"/>
    </row>
    <row r="10" spans="1:34" ht="15.75">
      <c r="A10" s="5" t="s">
        <v>13</v>
      </c>
      <c r="B10" s="60"/>
      <c r="C10" s="93">
        <f>[3]Elproduktion!$N$746</f>
        <v>0</v>
      </c>
      <c r="D10" s="93">
        <f>[3]Elproduktion!$N$747</f>
        <v>0</v>
      </c>
      <c r="E10" s="93">
        <f>[3]Elproduktion!$Q$748</f>
        <v>0</v>
      </c>
      <c r="F10" s="93">
        <f>[3]Elproduktion!$N$749</f>
        <v>0</v>
      </c>
      <c r="G10" s="93">
        <f>[3]Elproduktion!$R$750</f>
        <v>0</v>
      </c>
      <c r="H10" s="93">
        <f>[3]Elproduktion!$S$751</f>
        <v>0</v>
      </c>
      <c r="I10" s="93">
        <f>[3]Elproduktion!$N$752</f>
        <v>0</v>
      </c>
      <c r="J10" s="93">
        <f>[3]Elproduktion!$T$750</f>
        <v>0</v>
      </c>
      <c r="K10" s="93">
        <f>[3]Elproduktion!U748</f>
        <v>0</v>
      </c>
      <c r="L10" s="93">
        <f>[3]Elproduktion!V748</f>
        <v>0</v>
      </c>
      <c r="M10" s="93"/>
      <c r="N10" s="93"/>
      <c r="O10" s="93"/>
      <c r="P10" s="93">
        <f t="shared" si="0"/>
        <v>0</v>
      </c>
      <c r="Q10" s="53"/>
      <c r="R10" s="5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3"/>
      <c r="AH10" s="53"/>
    </row>
    <row r="11" spans="1:34" ht="15.75">
      <c r="A11" s="5" t="s">
        <v>14</v>
      </c>
      <c r="B11" s="60"/>
      <c r="C11" s="106">
        <f>SUM(C5:C10)</f>
        <v>15404</v>
      </c>
      <c r="D11" s="93">
        <f t="shared" ref="D11:O11" si="1">SUM(D5:D10)</f>
        <v>0</v>
      </c>
      <c r="E11" s="93">
        <f t="shared" si="1"/>
        <v>3399</v>
      </c>
      <c r="F11" s="93">
        <f t="shared" si="1"/>
        <v>0</v>
      </c>
      <c r="G11" s="93">
        <f t="shared" si="1"/>
        <v>0</v>
      </c>
      <c r="H11" s="93">
        <f t="shared" si="1"/>
        <v>23180</v>
      </c>
      <c r="I11" s="93">
        <f t="shared" si="1"/>
        <v>0</v>
      </c>
      <c r="J11" s="93">
        <f t="shared" si="1"/>
        <v>0</v>
      </c>
      <c r="K11" s="93">
        <f t="shared" si="1"/>
        <v>0</v>
      </c>
      <c r="L11" s="93">
        <f t="shared" si="1"/>
        <v>0</v>
      </c>
      <c r="M11" s="93">
        <f t="shared" si="1"/>
        <v>0</v>
      </c>
      <c r="N11" s="93">
        <f t="shared" si="1"/>
        <v>0</v>
      </c>
      <c r="O11" s="93">
        <f t="shared" si="1"/>
        <v>0</v>
      </c>
      <c r="P11" s="93">
        <f t="shared" si="0"/>
        <v>26579</v>
      </c>
      <c r="Q11" s="53"/>
      <c r="R11" s="5"/>
      <c r="S11" s="59"/>
      <c r="T11" s="59"/>
      <c r="U11" s="59"/>
      <c r="V11" s="59"/>
      <c r="W11" s="59"/>
      <c r="X11" s="59"/>
      <c r="Y11" s="59"/>
      <c r="Z11" s="59"/>
      <c r="AA11" s="59"/>
      <c r="AB11" s="59"/>
      <c r="AC11" s="59"/>
      <c r="AD11" s="59"/>
      <c r="AE11" s="59"/>
      <c r="AF11" s="59"/>
      <c r="AG11" s="53"/>
      <c r="AH11" s="53"/>
    </row>
    <row r="12" spans="1:34" ht="15.75">
      <c r="B12" s="60"/>
      <c r="C12" s="60"/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4"/>
      <c r="R12" s="4"/>
      <c r="S12" s="4"/>
      <c r="T12" s="4"/>
    </row>
    <row r="13" spans="1:34" ht="15.75">
      <c r="B13" s="60"/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4"/>
      <c r="R13" s="4"/>
      <c r="S13" s="4"/>
      <c r="T13" s="4"/>
    </row>
    <row r="14" spans="1:34" ht="18.75">
      <c r="A14" s="3" t="s">
        <v>15</v>
      </c>
      <c r="B14" s="7"/>
      <c r="C14" s="60"/>
      <c r="D14" s="7"/>
      <c r="E14" s="7"/>
      <c r="F14" s="7"/>
      <c r="G14" s="7"/>
      <c r="H14" s="7"/>
      <c r="I14" s="7"/>
      <c r="J14" s="60"/>
      <c r="K14" s="60"/>
      <c r="L14" s="60"/>
      <c r="M14" s="60"/>
      <c r="N14" s="60"/>
      <c r="O14" s="60"/>
      <c r="P14" s="7"/>
      <c r="Q14" s="4"/>
      <c r="R14" s="4"/>
      <c r="S14" s="4"/>
      <c r="T14" s="4"/>
    </row>
    <row r="15" spans="1:34" ht="15.75">
      <c r="A15" s="79" t="str">
        <f>A2</f>
        <v>1275 Perstorp</v>
      </c>
      <c r="B15" s="60"/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4"/>
      <c r="R15" s="4"/>
      <c r="S15" s="4"/>
      <c r="T15" s="4"/>
    </row>
    <row r="16" spans="1:34" ht="30">
      <c r="A16" s="6">
        <v>2017</v>
      </c>
      <c r="B16" s="54" t="s">
        <v>16</v>
      </c>
      <c r="C16" s="67" t="s">
        <v>8</v>
      </c>
      <c r="D16" s="54" t="s">
        <v>32</v>
      </c>
      <c r="E16" s="54" t="s">
        <v>2</v>
      </c>
      <c r="F16" s="55" t="s">
        <v>3</v>
      </c>
      <c r="G16" s="54" t="s">
        <v>17</v>
      </c>
      <c r="H16" s="54" t="s">
        <v>52</v>
      </c>
      <c r="I16" s="55" t="s">
        <v>5</v>
      </c>
      <c r="J16" s="54" t="s">
        <v>4</v>
      </c>
      <c r="K16" s="54" t="s">
        <v>6</v>
      </c>
      <c r="L16" s="54" t="s">
        <v>7</v>
      </c>
      <c r="M16" s="54" t="s">
        <v>71</v>
      </c>
      <c r="N16" s="54" t="s">
        <v>68</v>
      </c>
      <c r="O16" s="55" t="s">
        <v>68</v>
      </c>
      <c r="P16" s="57" t="s">
        <v>9</v>
      </c>
      <c r="Q16" s="53"/>
      <c r="AG16" s="53"/>
      <c r="AH16" s="53"/>
    </row>
    <row r="17" spans="1:34" s="29" customFormat="1" ht="11.25">
      <c r="A17" s="81" t="s">
        <v>60</v>
      </c>
      <c r="B17" s="80" t="s">
        <v>63</v>
      </c>
      <c r="C17" s="49"/>
      <c r="D17" s="80" t="s">
        <v>59</v>
      </c>
      <c r="E17" s="27"/>
      <c r="F17" s="80" t="s">
        <v>61</v>
      </c>
      <c r="G17" s="27"/>
      <c r="H17" s="27"/>
      <c r="I17" s="80" t="s">
        <v>62</v>
      </c>
      <c r="J17" s="27"/>
      <c r="K17" s="27"/>
      <c r="L17" s="27"/>
      <c r="M17" s="27"/>
      <c r="N17" s="28"/>
      <c r="O17" s="28"/>
      <c r="P17" s="82" t="s">
        <v>66</v>
      </c>
      <c r="Q17" s="30"/>
      <c r="AG17" s="30"/>
      <c r="AH17" s="30"/>
    </row>
    <row r="18" spans="1:34" ht="15.75">
      <c r="A18" s="5" t="s">
        <v>18</v>
      </c>
      <c r="B18" s="93">
        <f>[3]Fjärrvärmeproduktion!$N$1010</f>
        <v>0</v>
      </c>
      <c r="C18" s="93"/>
      <c r="D18" s="93">
        <f>[3]Fjärrvärmeproduktion!$N$1011</f>
        <v>0</v>
      </c>
      <c r="E18" s="93">
        <f>[3]Fjärrvärmeproduktion!$Q$1012</f>
        <v>0</v>
      </c>
      <c r="F18" s="93">
        <f>[3]Fjärrvärmeproduktion!$N$1013</f>
        <v>0</v>
      </c>
      <c r="G18" s="93">
        <f>[3]Fjärrvärmeproduktion!$R$1014</f>
        <v>0</v>
      </c>
      <c r="H18" s="93">
        <f>[3]Fjärrvärmeproduktion!$S$1015</f>
        <v>0</v>
      </c>
      <c r="I18" s="93">
        <f>[3]Fjärrvärmeproduktion!$N$1016</f>
        <v>0</v>
      </c>
      <c r="J18" s="93">
        <f>[3]Fjärrvärmeproduktion!$T$1014</f>
        <v>0</v>
      </c>
      <c r="K18" s="93">
        <f>[3]Fjärrvärmeproduktion!U1012</f>
        <v>0</v>
      </c>
      <c r="L18" s="93">
        <f>[3]Fjärrvärmeproduktion!V1012</f>
        <v>0</v>
      </c>
      <c r="M18" s="93">
        <f>[3]Fjärrvärmeproduktion!$W$1015</f>
        <v>0</v>
      </c>
      <c r="N18" s="93"/>
      <c r="O18" s="93"/>
      <c r="P18" s="112">
        <f>SUM(C18:O18)</f>
        <v>0</v>
      </c>
      <c r="Q18" s="4"/>
      <c r="R18" s="4"/>
      <c r="S18" s="4"/>
      <c r="T18" s="4"/>
    </row>
    <row r="19" spans="1:34" ht="15.75">
      <c r="A19" s="5" t="s">
        <v>19</v>
      </c>
      <c r="B19" s="93">
        <f>[3]Fjärrvärmeproduktion!$N$1018+[3]Fjärrvärmeproduktion!$N$1050</f>
        <v>36701</v>
      </c>
      <c r="C19" s="93"/>
      <c r="D19" s="93">
        <f>[3]Fjärrvärmeproduktion!$N$1019</f>
        <v>10</v>
      </c>
      <c r="E19" s="93">
        <f>[3]Fjärrvärmeproduktion!$Q$1020</f>
        <v>0</v>
      </c>
      <c r="F19" s="93">
        <f>[3]Fjärrvärmeproduktion!$N$1021</f>
        <v>0</v>
      </c>
      <c r="G19" s="93">
        <f>[3]Fjärrvärmeproduktion!$R$1022</f>
        <v>0</v>
      </c>
      <c r="H19" s="93">
        <f>[3]Fjärrvärmeproduktion!$S$1023</f>
        <v>31756</v>
      </c>
      <c r="I19" s="93">
        <f>[3]Fjärrvärmeproduktion!$N$1024</f>
        <v>0</v>
      </c>
      <c r="J19" s="93">
        <f>[3]Fjärrvärmeproduktion!$T$1022</f>
        <v>0</v>
      </c>
      <c r="K19" s="93">
        <f>[3]Fjärrvärmeproduktion!U1020</f>
        <v>0</v>
      </c>
      <c r="L19" s="93">
        <f>[3]Fjärrvärmeproduktion!V1020</f>
        <v>0</v>
      </c>
      <c r="M19" s="93">
        <f>[3]Fjärrvärmeproduktion!$W$1023</f>
        <v>0</v>
      </c>
      <c r="N19" s="93"/>
      <c r="O19" s="93"/>
      <c r="P19" s="112">
        <f t="shared" ref="P19:P24" si="2">SUM(C19:O19)</f>
        <v>31766</v>
      </c>
      <c r="Q19" s="4"/>
      <c r="R19" s="4"/>
      <c r="S19" s="4"/>
      <c r="T19" s="4"/>
    </row>
    <row r="20" spans="1:34" ht="15.75">
      <c r="A20" s="5" t="s">
        <v>20</v>
      </c>
      <c r="B20" s="93">
        <f>[3]Fjärrvärmeproduktion!$N$1026</f>
        <v>0</v>
      </c>
      <c r="C20" s="93"/>
      <c r="D20" s="93">
        <f>[3]Fjärrvärmeproduktion!$N$1027</f>
        <v>0</v>
      </c>
      <c r="E20" s="93">
        <f>[3]Fjärrvärmeproduktion!$Q$1028</f>
        <v>0</v>
      </c>
      <c r="F20" s="93">
        <f>[3]Fjärrvärmeproduktion!$N$1029</f>
        <v>0</v>
      </c>
      <c r="G20" s="93">
        <f>[3]Fjärrvärmeproduktion!$R$1030</f>
        <v>0</v>
      </c>
      <c r="H20" s="93">
        <f>[3]Fjärrvärmeproduktion!$S$1031</f>
        <v>0</v>
      </c>
      <c r="I20" s="93">
        <f>[3]Fjärrvärmeproduktion!$N$1032</f>
        <v>0</v>
      </c>
      <c r="J20" s="93">
        <f>[3]Fjärrvärmeproduktion!$T$1030</f>
        <v>0</v>
      </c>
      <c r="K20" s="93">
        <f>[3]Fjärrvärmeproduktion!U1028</f>
        <v>0</v>
      </c>
      <c r="L20" s="93">
        <f>[3]Fjärrvärmeproduktion!V1028</f>
        <v>0</v>
      </c>
      <c r="M20" s="93">
        <f>[3]Fjärrvärmeproduktion!$W$1031</f>
        <v>0</v>
      </c>
      <c r="N20" s="93"/>
      <c r="O20" s="93"/>
      <c r="P20" s="112">
        <f t="shared" si="2"/>
        <v>0</v>
      </c>
      <c r="Q20" s="4"/>
      <c r="R20" s="4"/>
      <c r="S20" s="4"/>
      <c r="T20" s="4"/>
    </row>
    <row r="21" spans="1:34" ht="16.5" thickBot="1">
      <c r="A21" s="5" t="s">
        <v>21</v>
      </c>
      <c r="B21" s="93">
        <f>[3]Fjärrvärmeproduktion!$N$1034</f>
        <v>0</v>
      </c>
      <c r="C21" s="93"/>
      <c r="D21" s="93">
        <f>[3]Fjärrvärmeproduktion!$N$1035</f>
        <v>0</v>
      </c>
      <c r="E21" s="93">
        <f>[3]Fjärrvärmeproduktion!$Q$1036</f>
        <v>0</v>
      </c>
      <c r="F21" s="93">
        <f>[3]Fjärrvärmeproduktion!$N$1037</f>
        <v>0</v>
      </c>
      <c r="G21" s="93">
        <f>[3]Fjärrvärmeproduktion!$R$1038</f>
        <v>0</v>
      </c>
      <c r="H21" s="93">
        <f>[3]Fjärrvärmeproduktion!$S$1039</f>
        <v>0</v>
      </c>
      <c r="I21" s="93">
        <f>[3]Fjärrvärmeproduktion!$N$1040</f>
        <v>0</v>
      </c>
      <c r="J21" s="93">
        <f>[3]Fjärrvärmeproduktion!$T$1038</f>
        <v>0</v>
      </c>
      <c r="K21" s="93">
        <f>[3]Fjärrvärmeproduktion!U1036</f>
        <v>0</v>
      </c>
      <c r="L21" s="93">
        <f>[3]Fjärrvärmeproduktion!V1036</f>
        <v>0</v>
      </c>
      <c r="M21" s="93">
        <f>[3]Fjärrvärmeproduktion!$W$1039</f>
        <v>0</v>
      </c>
      <c r="N21" s="93"/>
      <c r="O21" s="93"/>
      <c r="P21" s="112">
        <f t="shared" si="2"/>
        <v>0</v>
      </c>
      <c r="Q21" s="4"/>
      <c r="R21" s="37"/>
      <c r="S21" s="37"/>
      <c r="T21" s="37"/>
    </row>
    <row r="22" spans="1:34" ht="15.75">
      <c r="A22" s="5" t="s">
        <v>22</v>
      </c>
      <c r="B22" s="93">
        <f>[3]Fjärrvärmeproduktion!$N$1042</f>
        <v>17645</v>
      </c>
      <c r="C22" s="93"/>
      <c r="D22" s="93">
        <f>[3]Fjärrvärmeproduktion!$N$1043</f>
        <v>0</v>
      </c>
      <c r="E22" s="93">
        <f>[3]Fjärrvärmeproduktion!$Q$1044</f>
        <v>0</v>
      </c>
      <c r="F22" s="93">
        <f>[3]Fjärrvärmeproduktion!$N$1045</f>
        <v>0</v>
      </c>
      <c r="G22" s="93">
        <f>[3]Fjärrvärmeproduktion!$R$1046</f>
        <v>0</v>
      </c>
      <c r="H22" s="93">
        <f>[3]Fjärrvärmeproduktion!$S$1047</f>
        <v>0</v>
      </c>
      <c r="I22" s="93">
        <f>[3]Fjärrvärmeproduktion!$N$1048</f>
        <v>0</v>
      </c>
      <c r="J22" s="93">
        <f>[3]Fjärrvärmeproduktion!$T$1046</f>
        <v>0</v>
      </c>
      <c r="K22" s="93">
        <f>[3]Fjärrvärmeproduktion!U1044</f>
        <v>0</v>
      </c>
      <c r="L22" s="93">
        <f>[3]Fjärrvärmeproduktion!V1044</f>
        <v>0</v>
      </c>
      <c r="M22" s="93">
        <f>[3]Fjärrvärmeproduktion!$W$1047</f>
        <v>0</v>
      </c>
      <c r="N22" s="93"/>
      <c r="O22" s="93"/>
      <c r="P22" s="112">
        <f t="shared" si="2"/>
        <v>0</v>
      </c>
      <c r="Q22" s="31"/>
      <c r="R22" s="43" t="s">
        <v>24</v>
      </c>
      <c r="S22" s="88" t="str">
        <f>ROUND(P43/1000,0) &amp;" GWh"</f>
        <v>704 GWh</v>
      </c>
      <c r="T22" s="38"/>
      <c r="U22" s="36"/>
    </row>
    <row r="23" spans="1:34" ht="15.75">
      <c r="A23" s="5" t="s">
        <v>23</v>
      </c>
      <c r="B23" s="93">
        <v>0</v>
      </c>
      <c r="C23" s="93"/>
      <c r="D23" s="93">
        <f>[3]Fjärrvärmeproduktion!$N$1051</f>
        <v>0</v>
      </c>
      <c r="E23" s="93">
        <f>[3]Fjärrvärmeproduktion!$Q$1052</f>
        <v>0</v>
      </c>
      <c r="F23" s="93">
        <f>[3]Fjärrvärmeproduktion!$N$1053</f>
        <v>0</v>
      </c>
      <c r="G23" s="93">
        <f>[3]Fjärrvärmeproduktion!$R$1054</f>
        <v>0</v>
      </c>
      <c r="H23" s="93">
        <f>[3]Fjärrvärmeproduktion!$S$1055</f>
        <v>0</v>
      </c>
      <c r="I23" s="93">
        <f>[3]Fjärrvärmeproduktion!$N$1056</f>
        <v>0</v>
      </c>
      <c r="J23" s="93">
        <f>[3]Fjärrvärmeproduktion!$T$1054</f>
        <v>0</v>
      </c>
      <c r="K23" s="93">
        <f>[3]Fjärrvärmeproduktion!U1052</f>
        <v>0</v>
      </c>
      <c r="L23" s="93">
        <f>[3]Fjärrvärmeproduktion!V1052</f>
        <v>0</v>
      </c>
      <c r="M23" s="93">
        <f>[3]Fjärrvärmeproduktion!$W$1055</f>
        <v>0</v>
      </c>
      <c r="N23" s="93"/>
      <c r="O23" s="93"/>
      <c r="P23" s="112">
        <f t="shared" si="2"/>
        <v>0</v>
      </c>
      <c r="Q23" s="31"/>
      <c r="R23" s="41"/>
      <c r="S23" s="4"/>
      <c r="T23" s="39"/>
      <c r="U23" s="36"/>
    </row>
    <row r="24" spans="1:34" ht="15.75">
      <c r="A24" s="5" t="s">
        <v>14</v>
      </c>
      <c r="B24" s="93">
        <f>SUM(B18:B23)</f>
        <v>54346</v>
      </c>
      <c r="C24" s="93">
        <f t="shared" ref="C24:O24" si="3">SUM(C18:C23)</f>
        <v>0</v>
      </c>
      <c r="D24" s="93">
        <f t="shared" si="3"/>
        <v>10</v>
      </c>
      <c r="E24" s="93">
        <f t="shared" si="3"/>
        <v>0</v>
      </c>
      <c r="F24" s="93">
        <f t="shared" si="3"/>
        <v>0</v>
      </c>
      <c r="G24" s="93">
        <f t="shared" si="3"/>
        <v>0</v>
      </c>
      <c r="H24" s="93">
        <f t="shared" si="3"/>
        <v>31756</v>
      </c>
      <c r="I24" s="93">
        <f t="shared" si="3"/>
        <v>0</v>
      </c>
      <c r="J24" s="93">
        <f t="shared" si="3"/>
        <v>0</v>
      </c>
      <c r="K24" s="93">
        <f t="shared" si="3"/>
        <v>0</v>
      </c>
      <c r="L24" s="93">
        <f t="shared" si="3"/>
        <v>0</v>
      </c>
      <c r="M24" s="93">
        <f t="shared" si="3"/>
        <v>0</v>
      </c>
      <c r="N24" s="93">
        <f t="shared" si="3"/>
        <v>0</v>
      </c>
      <c r="O24" s="93">
        <f t="shared" si="3"/>
        <v>0</v>
      </c>
      <c r="P24" s="112">
        <f t="shared" si="2"/>
        <v>31766</v>
      </c>
      <c r="Q24" s="31"/>
      <c r="R24" s="41"/>
      <c r="S24" s="4" t="s">
        <v>25</v>
      </c>
      <c r="T24" s="39" t="s">
        <v>26</v>
      </c>
      <c r="U24" s="36"/>
    </row>
    <row r="25" spans="1:34" ht="15.75">
      <c r="B25" s="60"/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31"/>
      <c r="R25" s="85" t="str">
        <f>C30</f>
        <v>El</v>
      </c>
      <c r="S25" s="61" t="str">
        <f>ROUND(C43/1000,0) &amp;" GWh"</f>
        <v>286 GWh</v>
      </c>
      <c r="T25" s="42">
        <f>C$44</f>
        <v>0.4057931067705694</v>
      </c>
      <c r="U25" s="36"/>
    </row>
    <row r="26" spans="1:34" ht="15.75">
      <c r="B26" s="62"/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31"/>
      <c r="R26" s="86" t="str">
        <f>D30</f>
        <v>Oljeprodukter</v>
      </c>
      <c r="S26" s="61" t="str">
        <f>ROUND(D43/1000,0) &amp;" GWh"</f>
        <v>56 GWh</v>
      </c>
      <c r="T26" s="42">
        <f>D$44</f>
        <v>7.9301246914752876E-2</v>
      </c>
      <c r="U26" s="36"/>
    </row>
    <row r="27" spans="1:34" ht="15.75">
      <c r="B27" s="60"/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31"/>
      <c r="R27" s="86" t="str">
        <f>E30</f>
        <v>Kol och koks</v>
      </c>
      <c r="S27" s="61" t="str">
        <f>ROUND(E43/1000,0) &amp;" GWh"</f>
        <v>44 GWh</v>
      </c>
      <c r="T27" s="42">
        <f>E$44</f>
        <v>6.2836843542806706E-2</v>
      </c>
      <c r="U27" s="36"/>
    </row>
    <row r="28" spans="1:34" ht="18.75">
      <c r="A28" s="3" t="s">
        <v>27</v>
      </c>
      <c r="B28" s="7"/>
      <c r="C28" s="60"/>
      <c r="D28" s="7"/>
      <c r="E28" s="7"/>
      <c r="F28" s="7"/>
      <c r="G28" s="7"/>
      <c r="H28" s="7"/>
      <c r="I28" s="60"/>
      <c r="J28" s="60"/>
      <c r="K28" s="60"/>
      <c r="L28" s="60"/>
      <c r="M28" s="60"/>
      <c r="N28" s="60"/>
      <c r="O28" s="60"/>
      <c r="P28" s="60"/>
      <c r="Q28" s="31"/>
      <c r="R28" s="86" t="str">
        <f>F30</f>
        <v>Gasol/naturgas</v>
      </c>
      <c r="S28" s="61" t="str">
        <f>ROUND(F43/1000,0) &amp;" GWh"</f>
        <v>14 GWh</v>
      </c>
      <c r="T28" s="42">
        <f>F$44</f>
        <v>1.9918334968648754E-2</v>
      </c>
      <c r="U28" s="36"/>
    </row>
    <row r="29" spans="1:34" ht="15.75">
      <c r="A29" s="79" t="str">
        <f>A2</f>
        <v>1275 Perstorp</v>
      </c>
      <c r="B29" s="60"/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31"/>
      <c r="R29" s="86" t="str">
        <f>G30</f>
        <v>Biodrivmedel</v>
      </c>
      <c r="S29" s="61" t="str">
        <f>ROUND(G43/1000,0) &amp;" GWh"</f>
        <v>6 GWh</v>
      </c>
      <c r="T29" s="42">
        <f>G$44</f>
        <v>8.065327934898843E-3</v>
      </c>
      <c r="U29" s="36"/>
    </row>
    <row r="30" spans="1:34" ht="30">
      <c r="A30" s="6">
        <v>2017</v>
      </c>
      <c r="B30" s="67" t="s">
        <v>70</v>
      </c>
      <c r="C30" s="56" t="s">
        <v>8</v>
      </c>
      <c r="D30" s="54" t="s">
        <v>32</v>
      </c>
      <c r="E30" s="54" t="s">
        <v>2</v>
      </c>
      <c r="F30" s="55" t="s">
        <v>3</v>
      </c>
      <c r="G30" s="54" t="s">
        <v>28</v>
      </c>
      <c r="H30" s="54" t="s">
        <v>52</v>
      </c>
      <c r="I30" s="55" t="s">
        <v>5</v>
      </c>
      <c r="J30" s="54" t="s">
        <v>4</v>
      </c>
      <c r="K30" s="54" t="s">
        <v>6</v>
      </c>
      <c r="L30" s="54" t="s">
        <v>7</v>
      </c>
      <c r="M30" s="54" t="s">
        <v>71</v>
      </c>
      <c r="N30" s="54" t="s">
        <v>68</v>
      </c>
      <c r="O30" s="55" t="s">
        <v>68</v>
      </c>
      <c r="P30" s="57" t="s">
        <v>29</v>
      </c>
      <c r="Q30" s="31"/>
      <c r="R30" s="85" t="str">
        <f>H30</f>
        <v>Biobränslen</v>
      </c>
      <c r="S30" s="61" t="str">
        <f>ROUND(H43/1000,0) &amp;" GWh"</f>
        <v>299 GWh</v>
      </c>
      <c r="T30" s="42">
        <f>H$44</f>
        <v>0.42408513986832341</v>
      </c>
      <c r="U30" s="36"/>
    </row>
    <row r="31" spans="1:34" s="29" customFormat="1">
      <c r="A31" s="26"/>
      <c r="B31" s="80" t="s">
        <v>65</v>
      </c>
      <c r="C31" s="83" t="s">
        <v>64</v>
      </c>
      <c r="D31" s="80" t="s">
        <v>59</v>
      </c>
      <c r="E31" s="27"/>
      <c r="F31" s="80" t="s">
        <v>61</v>
      </c>
      <c r="G31" s="80" t="s">
        <v>107</v>
      </c>
      <c r="H31" s="80" t="s">
        <v>69</v>
      </c>
      <c r="I31" s="80" t="s">
        <v>62</v>
      </c>
      <c r="J31" s="27"/>
      <c r="K31" s="27"/>
      <c r="L31" s="27"/>
      <c r="M31" s="27"/>
      <c r="N31" s="28"/>
      <c r="O31" s="28"/>
      <c r="P31" s="82" t="s">
        <v>67</v>
      </c>
      <c r="Q31" s="32"/>
      <c r="R31" s="85" t="str">
        <f>I30</f>
        <v>Biogas</v>
      </c>
      <c r="S31" s="61" t="str">
        <f>ROUND(I43/1000,0) &amp;" GWh"</f>
        <v>0 GWh</v>
      </c>
      <c r="T31" s="42">
        <f>I$44</f>
        <v>0</v>
      </c>
      <c r="U31" s="35"/>
      <c r="AG31" s="30"/>
      <c r="AH31" s="30"/>
    </row>
    <row r="32" spans="1:34" ht="15.75">
      <c r="A32" s="5" t="s">
        <v>30</v>
      </c>
      <c r="B32" s="93">
        <f>[3]Slutanvändning!$N$1466</f>
        <v>0</v>
      </c>
      <c r="C32" s="93">
        <f>[3]Slutanvändning!$N$1467</f>
        <v>4047</v>
      </c>
      <c r="D32" s="104">
        <f>[3]Slutanvändning!$N$1460</f>
        <v>639</v>
      </c>
      <c r="E32" s="93">
        <f>[3]Slutanvändning!$Q$1461</f>
        <v>0</v>
      </c>
      <c r="F32" s="104">
        <f>[3]Slutanvändning!$N$1462</f>
        <v>0</v>
      </c>
      <c r="G32" s="93">
        <f>[3]Slutanvändning!$N$1463</f>
        <v>148</v>
      </c>
      <c r="H32" s="93">
        <f>[3]Slutanvändning!$N$1464</f>
        <v>0</v>
      </c>
      <c r="I32" s="93">
        <f>[3]Slutanvändning!$N$1465</f>
        <v>0</v>
      </c>
      <c r="J32" s="93">
        <v>0</v>
      </c>
      <c r="K32" s="93">
        <f>[3]Slutanvändning!U1461</f>
        <v>0</v>
      </c>
      <c r="L32" s="93">
        <f>[3]Slutanvändning!V1461</f>
        <v>0</v>
      </c>
      <c r="M32" s="93"/>
      <c r="N32" s="93"/>
      <c r="O32" s="93"/>
      <c r="P32" s="93">
        <f>SUM(B32:N32)</f>
        <v>4834</v>
      </c>
      <c r="Q32" s="33"/>
      <c r="R32" s="86" t="str">
        <f>J30</f>
        <v>Avlutar</v>
      </c>
      <c r="S32" s="61" t="str">
        <f>ROUND(J43/1000,0) &amp;" GWh"</f>
        <v>0 GWh</v>
      </c>
      <c r="T32" s="42">
        <f>J$44</f>
        <v>0</v>
      </c>
      <c r="U32" s="36"/>
    </row>
    <row r="33" spans="1:47" ht="15.75">
      <c r="A33" s="5" t="s">
        <v>33</v>
      </c>
      <c r="B33" s="93">
        <f>[3]Slutanvändning!$N$1475</f>
        <v>2240</v>
      </c>
      <c r="C33" s="93">
        <f>[3]Slutanvändning!$N$1476</f>
        <v>226906</v>
      </c>
      <c r="D33" s="167">
        <f>[3]Slutanvändning!$N$1469</f>
        <v>11301</v>
      </c>
      <c r="E33" s="93">
        <f>[3]Slutanvändning!$Q$1470</f>
        <v>40846</v>
      </c>
      <c r="F33" s="179">
        <f>[3]Slutanvändning!$N$1471</f>
        <v>14025</v>
      </c>
      <c r="G33" s="93">
        <f>[3]Slutanvändning!$N$1472</f>
        <v>0</v>
      </c>
      <c r="H33" s="93">
        <f>[3]Slutanvändning!$N$1473</f>
        <v>233683</v>
      </c>
      <c r="I33" s="93">
        <f>[3]Slutanvändning!$N$1474</f>
        <v>0</v>
      </c>
      <c r="J33" s="93">
        <v>0</v>
      </c>
      <c r="K33" s="93">
        <f>[3]Slutanvändning!U1470</f>
        <v>0</v>
      </c>
      <c r="L33" s="93">
        <f>[3]Slutanvändning!V1470</f>
        <v>0</v>
      </c>
      <c r="M33" s="93"/>
      <c r="N33" s="93"/>
      <c r="O33" s="93"/>
      <c r="P33" s="93">
        <f>SUM(B33:N33)</f>
        <v>529001</v>
      </c>
      <c r="Q33" s="33"/>
      <c r="R33" s="85" t="str">
        <f>K30</f>
        <v>Torv</v>
      </c>
      <c r="S33" s="61" t="str">
        <f>ROUND(K43/1000,0) &amp;" GWh"</f>
        <v>0 GWh</v>
      </c>
      <c r="T33" s="42">
        <f>K$44</f>
        <v>0</v>
      </c>
      <c r="U33" s="36"/>
    </row>
    <row r="34" spans="1:47" ht="15.75">
      <c r="A34" s="5" t="s">
        <v>34</v>
      </c>
      <c r="B34" s="93">
        <f>[3]Slutanvändning!$N$1484</f>
        <v>6198</v>
      </c>
      <c r="C34" s="93">
        <f>[3]Slutanvändning!$N$1485</f>
        <v>4860</v>
      </c>
      <c r="D34" s="104">
        <f>[3]Slutanvändning!$N$1478</f>
        <v>30</v>
      </c>
      <c r="E34" s="93">
        <f>[3]Slutanvändning!$Q$1479</f>
        <v>0</v>
      </c>
      <c r="F34" s="104">
        <f>[3]Slutanvändning!$N$1480</f>
        <v>0</v>
      </c>
      <c r="G34" s="93">
        <f>[3]Slutanvändning!$N$1481</f>
        <v>0</v>
      </c>
      <c r="H34" s="93">
        <f>[3]Slutanvändning!$N$1482</f>
        <v>0</v>
      </c>
      <c r="I34" s="93">
        <f>[3]Slutanvändning!$N$1483</f>
        <v>0</v>
      </c>
      <c r="J34" s="93">
        <v>0</v>
      </c>
      <c r="K34" s="93">
        <f>[3]Slutanvändning!U1479</f>
        <v>0</v>
      </c>
      <c r="L34" s="93">
        <f>[3]Slutanvändning!V1479</f>
        <v>0</v>
      </c>
      <c r="M34" s="93"/>
      <c r="N34" s="93"/>
      <c r="O34" s="93"/>
      <c r="P34" s="93">
        <f t="shared" ref="P34:P38" si="4">SUM(B34:N34)</f>
        <v>11088</v>
      </c>
      <c r="Q34" s="33"/>
      <c r="R34" s="86" t="str">
        <f>L30</f>
        <v>Avfall</v>
      </c>
      <c r="S34" s="61" t="str">
        <f>ROUND(L43/1000,0) &amp;" GWh"</f>
        <v>0 GWh</v>
      </c>
      <c r="T34" s="42">
        <f>L$44</f>
        <v>0</v>
      </c>
      <c r="U34" s="36"/>
      <c r="V34" s="8"/>
      <c r="W34" s="59"/>
    </row>
    <row r="35" spans="1:47" ht="15.75">
      <c r="A35" s="5" t="s">
        <v>35</v>
      </c>
      <c r="B35" s="93">
        <f>[3]Slutanvändning!$N$1493</f>
        <v>0</v>
      </c>
      <c r="C35" s="93">
        <f>[3]Slutanvändning!$N$1494</f>
        <v>4</v>
      </c>
      <c r="D35" s="104">
        <f>[3]Slutanvändning!$N$1487</f>
        <v>42686</v>
      </c>
      <c r="E35" s="93">
        <f>[3]Slutanvändning!$Q$1488</f>
        <v>0</v>
      </c>
      <c r="F35" s="104">
        <f>[3]Slutanvändning!$N$1489</f>
        <v>0</v>
      </c>
      <c r="G35" s="93">
        <f>[3]Slutanvändning!$N$1490</f>
        <v>5531</v>
      </c>
      <c r="H35" s="93">
        <f>[3]Slutanvändning!$N$1491</f>
        <v>0</v>
      </c>
      <c r="I35" s="93">
        <f>[3]Slutanvändning!$N$1492</f>
        <v>0</v>
      </c>
      <c r="J35" s="93">
        <v>0</v>
      </c>
      <c r="K35" s="93">
        <f>[3]Slutanvändning!U1488</f>
        <v>0</v>
      </c>
      <c r="L35" s="93">
        <f>[3]Slutanvändning!V1488</f>
        <v>0</v>
      </c>
      <c r="M35" s="93"/>
      <c r="N35" s="93"/>
      <c r="O35" s="93"/>
      <c r="P35" s="93">
        <f>SUM(B35:N35)</f>
        <v>48221</v>
      </c>
      <c r="Q35" s="33"/>
      <c r="R35" s="85" t="str">
        <f>M30</f>
        <v>RT-flis</v>
      </c>
      <c r="S35" s="61" t="str">
        <f>ROUND(M43/1000,0) &amp;" GWh"</f>
        <v>0 GWh</v>
      </c>
      <c r="T35" s="42">
        <f>M$44</f>
        <v>0</v>
      </c>
      <c r="U35" s="36"/>
    </row>
    <row r="36" spans="1:47" ht="15.75">
      <c r="A36" s="5" t="s">
        <v>36</v>
      </c>
      <c r="B36" s="93">
        <f>[3]Slutanvändning!$N$1502</f>
        <v>3169</v>
      </c>
      <c r="C36" s="93">
        <f>[3]Slutanvändning!$N$1503</f>
        <v>7306</v>
      </c>
      <c r="D36" s="104">
        <f>[3]Slutanvändning!$N$1496</f>
        <v>968</v>
      </c>
      <c r="E36" s="93">
        <f>[3]Slutanvändning!$Q$1497</f>
        <v>0</v>
      </c>
      <c r="F36" s="104">
        <f>[3]Slutanvändning!$N$1498</f>
        <v>0</v>
      </c>
      <c r="G36" s="93">
        <f>[3]Slutanvändning!$N$1499</f>
        <v>0</v>
      </c>
      <c r="H36" s="93">
        <f>[3]Slutanvändning!$N$1500</f>
        <v>0</v>
      </c>
      <c r="I36" s="93">
        <f>[3]Slutanvändning!$N$1501</f>
        <v>0</v>
      </c>
      <c r="J36" s="93">
        <v>0</v>
      </c>
      <c r="K36" s="93">
        <f>[3]Slutanvändning!U1497</f>
        <v>0</v>
      </c>
      <c r="L36" s="93">
        <f>[3]Slutanvändning!V1497</f>
        <v>0</v>
      </c>
      <c r="M36" s="93"/>
      <c r="N36" s="93"/>
      <c r="O36" s="93"/>
      <c r="P36" s="93">
        <f t="shared" si="4"/>
        <v>11443</v>
      </c>
      <c r="Q36" s="33"/>
      <c r="R36" s="85" t="str">
        <f>N30</f>
        <v>Övrigt</v>
      </c>
      <c r="S36" s="61" t="str">
        <f>ROUND(N43/1000,0) &amp;" GWh"</f>
        <v>0 GWh</v>
      </c>
      <c r="T36" s="42">
        <f>N$44</f>
        <v>0</v>
      </c>
      <c r="U36" s="36"/>
    </row>
    <row r="37" spans="1:47" ht="15.75">
      <c r="A37" s="5" t="s">
        <v>37</v>
      </c>
      <c r="B37" s="93">
        <f>[3]Slutanvändning!$N$1511</f>
        <v>15008</v>
      </c>
      <c r="C37" s="93">
        <f>[3]Slutanvändning!$N$1512</f>
        <v>16602</v>
      </c>
      <c r="D37" s="104">
        <f>[3]Slutanvändning!$N$1505</f>
        <v>204</v>
      </c>
      <c r="E37" s="93">
        <f>[3]Slutanvändning!$Q$1506</f>
        <v>0</v>
      </c>
      <c r="F37" s="104">
        <f>[3]Slutanvändning!$N$1507</f>
        <v>0</v>
      </c>
      <c r="G37" s="93">
        <f>[3]Slutanvändning!$N$1508</f>
        <v>0</v>
      </c>
      <c r="H37" s="93">
        <f>[3]Slutanvändning!$N$1509</f>
        <v>9990</v>
      </c>
      <c r="I37" s="93">
        <f>[3]Slutanvändning!$N$1510</f>
        <v>0</v>
      </c>
      <c r="J37" s="93">
        <v>0</v>
      </c>
      <c r="K37" s="93">
        <f>[3]Slutanvändning!U1506</f>
        <v>0</v>
      </c>
      <c r="L37" s="93">
        <f>[3]Slutanvändning!V1506</f>
        <v>0</v>
      </c>
      <c r="M37" s="93"/>
      <c r="N37" s="93"/>
      <c r="O37" s="93"/>
      <c r="P37" s="93">
        <f t="shared" si="4"/>
        <v>41804</v>
      </c>
      <c r="Q37" s="33"/>
      <c r="R37" s="86" t="str">
        <f>O30</f>
        <v>Övrigt</v>
      </c>
      <c r="S37" s="61" t="str">
        <f>ROUND(O43/1000,0) &amp;" GWh"</f>
        <v>0 GWh</v>
      </c>
      <c r="T37" s="42">
        <f>O$44</f>
        <v>0</v>
      </c>
      <c r="U37" s="36"/>
    </row>
    <row r="38" spans="1:47" ht="15.75">
      <c r="A38" s="5" t="s">
        <v>38</v>
      </c>
      <c r="B38" s="93">
        <f>[3]Slutanvändning!$N$1520</f>
        <v>19308</v>
      </c>
      <c r="C38" s="93">
        <f>[3]Slutanvändning!$N$1521</f>
        <v>2956</v>
      </c>
      <c r="D38" s="104">
        <f>[3]Slutanvändning!$N$1514</f>
        <v>0</v>
      </c>
      <c r="E38" s="93">
        <f>[3]Slutanvändning!$Q$1515</f>
        <v>0</v>
      </c>
      <c r="F38" s="104">
        <f>[3]Slutanvändning!$N$1516</f>
        <v>0</v>
      </c>
      <c r="G38" s="93">
        <f>[3]Slutanvändning!$N$1517</f>
        <v>0</v>
      </c>
      <c r="H38" s="93">
        <f>[3]Slutanvändning!$N$1518</f>
        <v>0</v>
      </c>
      <c r="I38" s="93">
        <f>[3]Slutanvändning!$N$1519</f>
        <v>0</v>
      </c>
      <c r="J38" s="93">
        <v>0</v>
      </c>
      <c r="K38" s="93">
        <f>[3]Slutanvändning!U1515</f>
        <v>0</v>
      </c>
      <c r="L38" s="93">
        <f>[3]Slutanvändning!V1515</f>
        <v>0</v>
      </c>
      <c r="M38" s="93"/>
      <c r="N38" s="93"/>
      <c r="O38" s="93"/>
      <c r="P38" s="93">
        <f t="shared" si="4"/>
        <v>22264</v>
      </c>
      <c r="Q38" s="33"/>
      <c r="R38" s="44"/>
      <c r="S38" s="152" t="str">
        <f>ROUND(B43/1000,0) &amp;" GWh"</f>
        <v>0 GWh</v>
      </c>
      <c r="T38" s="40"/>
      <c r="U38" s="36"/>
    </row>
    <row r="39" spans="1:47" ht="15.75">
      <c r="A39" s="5" t="s">
        <v>39</v>
      </c>
      <c r="B39" s="93">
        <f>[3]Slutanvändning!$N$1529</f>
        <v>0</v>
      </c>
      <c r="C39" s="93">
        <f>[3]Slutanvändning!$N$1530</f>
        <v>1883</v>
      </c>
      <c r="D39" s="104">
        <f>[3]Slutanvändning!$N$1523</f>
        <v>0</v>
      </c>
      <c r="E39" s="93">
        <f>[3]Slutanvändning!$Q$1524</f>
        <v>0</v>
      </c>
      <c r="F39" s="104">
        <f>[3]Slutanvändning!$N$1525</f>
        <v>0</v>
      </c>
      <c r="G39" s="93">
        <f>[3]Slutanvändning!$N$1526</f>
        <v>0</v>
      </c>
      <c r="H39" s="93">
        <f>[3]Slutanvändning!$N$1527</f>
        <v>0</v>
      </c>
      <c r="I39" s="93">
        <f>[3]Slutanvändning!$N$1528</f>
        <v>0</v>
      </c>
      <c r="J39" s="93">
        <v>0</v>
      </c>
      <c r="K39" s="93">
        <f>[3]Slutanvändning!U1524</f>
        <v>0</v>
      </c>
      <c r="L39" s="93">
        <f>[3]Slutanvändning!V1524</f>
        <v>0</v>
      </c>
      <c r="M39" s="93"/>
      <c r="N39" s="93"/>
      <c r="O39" s="93"/>
      <c r="P39" s="93">
        <f>SUM(B39:N39)</f>
        <v>1883</v>
      </c>
      <c r="Q39" s="33"/>
      <c r="R39" s="41"/>
      <c r="S39" s="10"/>
      <c r="T39" s="64"/>
    </row>
    <row r="40" spans="1:47" ht="15.75">
      <c r="A40" s="5" t="s">
        <v>14</v>
      </c>
      <c r="B40" s="93">
        <f>SUM(B32:B39)</f>
        <v>45923</v>
      </c>
      <c r="C40" s="93">
        <f t="shared" ref="C40:O40" si="5">SUM(C32:C39)</f>
        <v>264564</v>
      </c>
      <c r="D40" s="149">
        <f t="shared" si="5"/>
        <v>55828</v>
      </c>
      <c r="E40" s="93">
        <f t="shared" si="5"/>
        <v>40846</v>
      </c>
      <c r="F40" s="153">
        <f>SUM(F32:F39)</f>
        <v>14025</v>
      </c>
      <c r="G40" s="93">
        <f t="shared" si="5"/>
        <v>5679</v>
      </c>
      <c r="H40" s="93">
        <f t="shared" si="5"/>
        <v>243673</v>
      </c>
      <c r="I40" s="93">
        <f t="shared" si="5"/>
        <v>0</v>
      </c>
      <c r="J40" s="93">
        <f t="shared" si="5"/>
        <v>0</v>
      </c>
      <c r="K40" s="93">
        <f t="shared" si="5"/>
        <v>0</v>
      </c>
      <c r="L40" s="93">
        <f t="shared" si="5"/>
        <v>0</v>
      </c>
      <c r="M40" s="93">
        <f t="shared" si="5"/>
        <v>0</v>
      </c>
      <c r="N40" s="93">
        <f t="shared" si="5"/>
        <v>0</v>
      </c>
      <c r="O40" s="93">
        <f t="shared" si="5"/>
        <v>0</v>
      </c>
      <c r="P40" s="93">
        <f>SUM(B40:O40)</f>
        <v>670538</v>
      </c>
      <c r="Q40" s="33"/>
      <c r="R40" s="41"/>
      <c r="S40" s="10" t="s">
        <v>25</v>
      </c>
      <c r="T40" s="64" t="s">
        <v>26</v>
      </c>
    </row>
    <row r="41" spans="1:47">
      <c r="B41" s="60"/>
      <c r="C41" s="60"/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6"/>
      <c r="R41" s="41" t="s">
        <v>40</v>
      </c>
      <c r="S41" s="65" t="str">
        <f>ROUND((B46+C46)/1000,0) &amp;" GWh"</f>
        <v>30 GWh</v>
      </c>
      <c r="T41" s="117"/>
    </row>
    <row r="42" spans="1:47">
      <c r="A42" s="46" t="s">
        <v>43</v>
      </c>
      <c r="B42" s="94">
        <f>B39+B38+B37</f>
        <v>34316</v>
      </c>
      <c r="C42" s="94">
        <f>C39+C38+C37</f>
        <v>21441</v>
      </c>
      <c r="D42" s="94">
        <f>D39+D38+D37</f>
        <v>204</v>
      </c>
      <c r="E42" s="94">
        <f t="shared" ref="E42:P42" si="6">E39+E38+E37</f>
        <v>0</v>
      </c>
      <c r="F42" s="95">
        <f t="shared" si="6"/>
        <v>0</v>
      </c>
      <c r="G42" s="94">
        <f t="shared" si="6"/>
        <v>0</v>
      </c>
      <c r="H42" s="94">
        <f t="shared" si="6"/>
        <v>9990</v>
      </c>
      <c r="I42" s="95">
        <f t="shared" si="6"/>
        <v>0</v>
      </c>
      <c r="J42" s="94">
        <f t="shared" si="6"/>
        <v>0</v>
      </c>
      <c r="K42" s="94">
        <f t="shared" si="6"/>
        <v>0</v>
      </c>
      <c r="L42" s="94">
        <f t="shared" si="6"/>
        <v>0</v>
      </c>
      <c r="M42" s="94">
        <f t="shared" si="6"/>
        <v>0</v>
      </c>
      <c r="N42" s="94">
        <f t="shared" si="6"/>
        <v>0</v>
      </c>
      <c r="O42" s="94">
        <f t="shared" si="6"/>
        <v>0</v>
      </c>
      <c r="P42" s="94">
        <f t="shared" si="6"/>
        <v>65951</v>
      </c>
      <c r="Q42" s="34"/>
      <c r="R42" s="41" t="s">
        <v>41</v>
      </c>
      <c r="S42" s="11" t="str">
        <f>ROUND(P42/1000,0) &amp;" GWh"</f>
        <v>66 GWh</v>
      </c>
      <c r="T42" s="42">
        <f>P42/P40</f>
        <v>9.8355350479764014E-2</v>
      </c>
    </row>
    <row r="43" spans="1:47">
      <c r="A43" s="47" t="s">
        <v>45</v>
      </c>
      <c r="B43" s="113"/>
      <c r="C43" s="114">
        <f>C40+C24-C7+C46</f>
        <v>285729.12</v>
      </c>
      <c r="D43" s="114">
        <f t="shared" ref="D43:O43" si="7">D11+D24+D40</f>
        <v>55838</v>
      </c>
      <c r="E43" s="114">
        <f t="shared" si="7"/>
        <v>44245</v>
      </c>
      <c r="F43" s="114">
        <f t="shared" si="7"/>
        <v>14025</v>
      </c>
      <c r="G43" s="114">
        <f t="shared" si="7"/>
        <v>5679</v>
      </c>
      <c r="H43" s="114">
        <f t="shared" si="7"/>
        <v>298609</v>
      </c>
      <c r="I43" s="114">
        <f t="shared" si="7"/>
        <v>0</v>
      </c>
      <c r="J43" s="114">
        <f t="shared" si="7"/>
        <v>0</v>
      </c>
      <c r="K43" s="114">
        <f t="shared" si="7"/>
        <v>0</v>
      </c>
      <c r="L43" s="114">
        <f t="shared" si="7"/>
        <v>0</v>
      </c>
      <c r="M43" s="114">
        <f t="shared" si="7"/>
        <v>0</v>
      </c>
      <c r="N43" s="114">
        <f t="shared" si="7"/>
        <v>0</v>
      </c>
      <c r="O43" s="114">
        <f t="shared" si="7"/>
        <v>0</v>
      </c>
      <c r="P43" s="115">
        <f>SUM(C43:O43)</f>
        <v>704125.12</v>
      </c>
      <c r="Q43" s="34"/>
      <c r="R43" s="41" t="s">
        <v>42</v>
      </c>
      <c r="S43" s="11" t="str">
        <f>ROUND(P36/1000,0) &amp;" GWh"</f>
        <v>11 GWh</v>
      </c>
      <c r="T43" s="63">
        <f>P36/P40</f>
        <v>1.7065401215143661E-2</v>
      </c>
    </row>
    <row r="44" spans="1:47">
      <c r="A44" s="47" t="s">
        <v>46</v>
      </c>
      <c r="B44" s="96"/>
      <c r="C44" s="103">
        <f>C43/$P$43</f>
        <v>0.4057931067705694</v>
      </c>
      <c r="D44" s="103">
        <f t="shared" ref="D44:P44" si="8">D43/$P$43</f>
        <v>7.9301246914752876E-2</v>
      </c>
      <c r="E44" s="103">
        <f t="shared" si="8"/>
        <v>6.2836843542806706E-2</v>
      </c>
      <c r="F44" s="103">
        <f t="shared" si="8"/>
        <v>1.9918334968648754E-2</v>
      </c>
      <c r="G44" s="103">
        <f t="shared" si="8"/>
        <v>8.065327934898843E-3</v>
      </c>
      <c r="H44" s="103">
        <f t="shared" si="8"/>
        <v>0.42408513986832341</v>
      </c>
      <c r="I44" s="103">
        <f t="shared" si="8"/>
        <v>0</v>
      </c>
      <c r="J44" s="103">
        <f t="shared" si="8"/>
        <v>0</v>
      </c>
      <c r="K44" s="103">
        <f t="shared" si="8"/>
        <v>0</v>
      </c>
      <c r="L44" s="103">
        <f t="shared" si="8"/>
        <v>0</v>
      </c>
      <c r="M44" s="103">
        <f t="shared" si="8"/>
        <v>0</v>
      </c>
      <c r="N44" s="103">
        <f t="shared" si="8"/>
        <v>0</v>
      </c>
      <c r="O44" s="103">
        <f t="shared" si="8"/>
        <v>0</v>
      </c>
      <c r="P44" s="103">
        <f t="shared" si="8"/>
        <v>1</v>
      </c>
      <c r="Q44" s="34"/>
      <c r="R44" s="41" t="s">
        <v>44</v>
      </c>
      <c r="S44" s="11" t="str">
        <f>ROUND(P34/1000,0) &amp;" GWh"</f>
        <v>11 GWh</v>
      </c>
      <c r="T44" s="42">
        <f>P34/P40</f>
        <v>1.6535975589750319E-2</v>
      </c>
      <c r="U44" s="36"/>
    </row>
    <row r="45" spans="1:47">
      <c r="A45" s="48"/>
      <c r="B45" s="104"/>
      <c r="C45" s="56"/>
      <c r="D45" s="56"/>
      <c r="E45" s="56"/>
      <c r="F45" s="67"/>
      <c r="G45" s="56"/>
      <c r="H45" s="56"/>
      <c r="I45" s="67"/>
      <c r="J45" s="56"/>
      <c r="K45" s="56"/>
      <c r="L45" s="56"/>
      <c r="M45" s="56"/>
      <c r="N45" s="67"/>
      <c r="O45" s="67"/>
      <c r="P45" s="67"/>
      <c r="Q45" s="34"/>
      <c r="R45" s="41" t="s">
        <v>31</v>
      </c>
      <c r="S45" s="11" t="str">
        <f>ROUND(P32/1000,0) &amp;" GWh"</f>
        <v>5 GWh</v>
      </c>
      <c r="T45" s="42">
        <f>P32/P40</f>
        <v>7.2091365440884779E-3</v>
      </c>
      <c r="U45" s="36"/>
    </row>
    <row r="46" spans="1:47">
      <c r="A46" s="48" t="s">
        <v>49</v>
      </c>
      <c r="B46" s="68">
        <f>B24-B40</f>
        <v>8423</v>
      </c>
      <c r="C46" s="68">
        <f>(C40+C24)*0.08</f>
        <v>21165.119999999999</v>
      </c>
      <c r="D46" s="56"/>
      <c r="E46" s="56"/>
      <c r="F46" s="67"/>
      <c r="G46" s="56"/>
      <c r="H46" s="56"/>
      <c r="I46" s="67"/>
      <c r="J46" s="56"/>
      <c r="K46" s="56"/>
      <c r="L46" s="56"/>
      <c r="M46" s="56"/>
      <c r="N46" s="67"/>
      <c r="O46" s="67"/>
      <c r="P46" s="52"/>
      <c r="Q46" s="34"/>
      <c r="R46" s="41" t="s">
        <v>47</v>
      </c>
      <c r="S46" s="11" t="str">
        <f>ROUND(P33/1000,0) &amp;" GWh"</f>
        <v>529 GWh</v>
      </c>
      <c r="T46" s="63">
        <f>P33/P40</f>
        <v>0.78892024016535978</v>
      </c>
      <c r="U46" s="36"/>
    </row>
    <row r="47" spans="1:47">
      <c r="A47" s="48" t="s">
        <v>51</v>
      </c>
      <c r="B47" s="97">
        <f>B46/B24</f>
        <v>0.1549884076104957</v>
      </c>
      <c r="C47" s="97">
        <f>C46/(C40+C24)</f>
        <v>0.08</v>
      </c>
      <c r="D47" s="56"/>
      <c r="E47" s="56"/>
      <c r="F47" s="67"/>
      <c r="G47" s="56"/>
      <c r="H47" s="56"/>
      <c r="I47" s="67"/>
      <c r="J47" s="56"/>
      <c r="K47" s="56"/>
      <c r="L47" s="56"/>
      <c r="M47" s="56"/>
      <c r="N47" s="67"/>
      <c r="O47" s="67"/>
      <c r="P47" s="67"/>
      <c r="Q47" s="34"/>
      <c r="R47" s="41" t="s">
        <v>48</v>
      </c>
      <c r="S47" s="11" t="str">
        <f>ROUND(P35/1000,0) &amp;" GWh"</f>
        <v>48 GWh</v>
      </c>
      <c r="T47" s="63">
        <f>P35/P40</f>
        <v>7.1913896005893777E-2</v>
      </c>
    </row>
    <row r="48" spans="1:47" ht="15.75" thickBot="1">
      <c r="A48" s="13"/>
      <c r="B48" s="98"/>
      <c r="C48" s="100"/>
      <c r="D48" s="100"/>
      <c r="E48" s="100"/>
      <c r="F48" s="101"/>
      <c r="G48" s="100"/>
      <c r="H48" s="100"/>
      <c r="I48" s="101"/>
      <c r="J48" s="100"/>
      <c r="K48" s="100"/>
      <c r="L48" s="100"/>
      <c r="M48" s="100"/>
      <c r="N48" s="101"/>
      <c r="O48" s="101"/>
      <c r="P48" s="101"/>
      <c r="Q48" s="87"/>
      <c r="R48" s="69" t="s">
        <v>50</v>
      </c>
      <c r="S48" s="11" t="str">
        <f>ROUND(P40/1000,0) &amp;" GWh"</f>
        <v>671 GWh</v>
      </c>
      <c r="T48" s="70">
        <f>SUM(T42:T47)</f>
        <v>1</v>
      </c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3"/>
      <c r="AH48" s="13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</row>
    <row r="49" spans="1:47">
      <c r="A49" s="16"/>
      <c r="B49" s="98"/>
      <c r="C49" s="100"/>
      <c r="D49" s="100"/>
      <c r="E49" s="100"/>
      <c r="F49" s="101"/>
      <c r="G49" s="100"/>
      <c r="H49" s="100"/>
      <c r="I49" s="101"/>
      <c r="J49" s="100"/>
      <c r="K49" s="100"/>
      <c r="L49" s="100"/>
      <c r="M49" s="100"/>
      <c r="N49" s="101"/>
      <c r="O49" s="101"/>
      <c r="P49" s="101"/>
      <c r="Q49" s="16"/>
      <c r="R49" s="13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3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</row>
    <row r="50" spans="1:47">
      <c r="A50" s="16"/>
      <c r="B50" s="14"/>
      <c r="C50" s="18"/>
      <c r="D50" s="15"/>
      <c r="E50" s="15"/>
      <c r="F50" s="24"/>
      <c r="G50" s="15"/>
      <c r="H50" s="15"/>
      <c r="I50" s="24"/>
      <c r="J50" s="15"/>
      <c r="K50" s="15"/>
      <c r="L50" s="15"/>
      <c r="M50" s="16"/>
      <c r="N50" s="17"/>
      <c r="O50" s="17"/>
      <c r="P50" s="17"/>
      <c r="Q50" s="16"/>
      <c r="R50" s="13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3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</row>
    <row r="51" spans="1:47">
      <c r="A51" s="16"/>
      <c r="B51" s="14"/>
      <c r="C51" s="16"/>
      <c r="D51" s="15"/>
      <c r="E51" s="15"/>
      <c r="F51" s="24"/>
      <c r="G51" s="15"/>
      <c r="H51" s="15"/>
      <c r="I51" s="24"/>
      <c r="J51" s="15"/>
      <c r="K51" s="15"/>
      <c r="L51" s="15"/>
      <c r="M51" s="16"/>
      <c r="N51" s="17"/>
      <c r="O51" s="17"/>
      <c r="P51" s="17"/>
      <c r="Q51" s="16"/>
      <c r="R51" s="13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3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</row>
    <row r="52" spans="1:47">
      <c r="A52" s="16"/>
      <c r="B52" s="14"/>
      <c r="C52" s="16"/>
      <c r="D52" s="15"/>
      <c r="E52" s="15"/>
      <c r="F52" s="24"/>
      <c r="G52" s="15"/>
      <c r="H52" s="15"/>
      <c r="I52" s="24"/>
      <c r="J52" s="15"/>
      <c r="K52" s="15"/>
      <c r="L52" s="15"/>
      <c r="M52" s="16"/>
      <c r="N52" s="17"/>
      <c r="O52" s="17"/>
      <c r="P52" s="17"/>
      <c r="Q52" s="16"/>
      <c r="R52" s="13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3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</row>
    <row r="53" spans="1:47">
      <c r="A53" s="16"/>
      <c r="B53" s="14"/>
      <c r="C53" s="16"/>
      <c r="D53" s="15"/>
      <c r="E53" s="15"/>
      <c r="F53" s="24"/>
      <c r="G53" s="15"/>
      <c r="H53" s="15"/>
      <c r="I53" s="24"/>
      <c r="J53" s="15"/>
      <c r="K53" s="15"/>
      <c r="L53" s="15"/>
      <c r="M53" s="16"/>
      <c r="N53" s="17"/>
      <c r="O53" s="17"/>
      <c r="P53" s="17"/>
      <c r="Q53" s="16"/>
      <c r="R53" s="13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3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</row>
    <row r="54" spans="1:47">
      <c r="A54" s="16"/>
      <c r="B54" s="14"/>
      <c r="C54" s="16"/>
      <c r="D54" s="15"/>
      <c r="E54" s="15"/>
      <c r="F54" s="24"/>
      <c r="G54" s="15"/>
      <c r="H54" s="15"/>
      <c r="I54" s="24"/>
      <c r="J54" s="15"/>
      <c r="K54" s="15"/>
      <c r="L54" s="15"/>
      <c r="M54" s="16"/>
      <c r="N54" s="17"/>
      <c r="O54" s="17"/>
      <c r="P54" s="17"/>
      <c r="Q54" s="16"/>
      <c r="R54" s="13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3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</row>
    <row r="55" spans="1:47" ht="15.75">
      <c r="A55" s="16"/>
      <c r="B55" s="14"/>
      <c r="C55" s="16"/>
      <c r="D55" s="15"/>
      <c r="E55" s="15"/>
      <c r="F55" s="24"/>
      <c r="G55" s="15"/>
      <c r="H55" s="15"/>
      <c r="I55" s="24"/>
      <c r="J55" s="15"/>
      <c r="K55" s="15"/>
      <c r="L55" s="15"/>
      <c r="M55" s="16"/>
      <c r="N55" s="17"/>
      <c r="O55" s="17"/>
      <c r="P55" s="17"/>
      <c r="Q55" s="16"/>
      <c r="R55" s="10"/>
      <c r="S55" s="45"/>
      <c r="T55" s="50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3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</row>
    <row r="56" spans="1:47" ht="15.75">
      <c r="A56" s="16"/>
      <c r="B56" s="14"/>
      <c r="C56" s="16"/>
      <c r="D56" s="15"/>
      <c r="E56" s="15"/>
      <c r="F56" s="24"/>
      <c r="G56" s="15"/>
      <c r="H56" s="15"/>
      <c r="I56" s="24"/>
      <c r="J56" s="15"/>
      <c r="K56" s="15"/>
      <c r="L56" s="15"/>
      <c r="M56" s="16"/>
      <c r="N56" s="17"/>
      <c r="O56" s="17"/>
      <c r="P56" s="17"/>
      <c r="Q56" s="16"/>
      <c r="R56" s="10"/>
      <c r="S56" s="45"/>
      <c r="T56" s="50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3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</row>
    <row r="57" spans="1:47" ht="15.75">
      <c r="A57" s="16"/>
      <c r="B57" s="14"/>
      <c r="C57" s="16"/>
      <c r="D57" s="15"/>
      <c r="E57" s="15"/>
      <c r="F57" s="24"/>
      <c r="G57" s="15"/>
      <c r="H57" s="15"/>
      <c r="I57" s="24"/>
      <c r="J57" s="15"/>
      <c r="K57" s="15"/>
      <c r="L57" s="15"/>
      <c r="M57" s="16"/>
      <c r="N57" s="17"/>
      <c r="O57" s="17"/>
      <c r="P57" s="17"/>
      <c r="Q57" s="16"/>
      <c r="R57" s="10"/>
      <c r="S57" s="45"/>
      <c r="T57" s="50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3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</row>
    <row r="58" spans="1:47" ht="15.75">
      <c r="A58" s="10"/>
      <c r="B58" s="72"/>
      <c r="C58" s="19"/>
      <c r="D58" s="73"/>
      <c r="E58" s="73"/>
      <c r="F58" s="74"/>
      <c r="G58" s="73"/>
      <c r="H58" s="73"/>
      <c r="I58" s="74"/>
      <c r="J58" s="73"/>
      <c r="K58" s="73"/>
      <c r="L58" s="73"/>
      <c r="M58" s="45"/>
      <c r="N58" s="84"/>
      <c r="O58" s="84"/>
      <c r="P58" s="75"/>
      <c r="Q58" s="10"/>
      <c r="R58" s="10"/>
      <c r="S58" s="45"/>
      <c r="T58" s="50"/>
    </row>
    <row r="59" spans="1:47" ht="15.75">
      <c r="A59" s="10"/>
      <c r="B59" s="72"/>
      <c r="C59" s="19"/>
      <c r="D59" s="73"/>
      <c r="E59" s="73"/>
      <c r="F59" s="74"/>
      <c r="G59" s="73"/>
      <c r="H59" s="73"/>
      <c r="I59" s="74"/>
      <c r="J59" s="73"/>
      <c r="K59" s="73"/>
      <c r="L59" s="73"/>
      <c r="M59" s="45"/>
      <c r="N59" s="84"/>
      <c r="O59" s="84"/>
      <c r="P59" s="75"/>
      <c r="Q59" s="10"/>
      <c r="R59" s="10"/>
      <c r="S59" s="20"/>
      <c r="T59" s="21"/>
    </row>
    <row r="60" spans="1:47" ht="15.75">
      <c r="A60" s="10"/>
      <c r="B60" s="72"/>
      <c r="C60" s="19"/>
      <c r="D60" s="73"/>
      <c r="E60" s="73"/>
      <c r="F60" s="74"/>
      <c r="G60" s="73"/>
      <c r="H60" s="73"/>
      <c r="I60" s="74"/>
      <c r="J60" s="73"/>
      <c r="K60" s="73"/>
      <c r="L60" s="73"/>
      <c r="M60" s="45"/>
      <c r="N60" s="84"/>
      <c r="O60" s="84"/>
      <c r="P60" s="75"/>
      <c r="Q60" s="10"/>
      <c r="R60" s="10"/>
      <c r="S60" s="10"/>
      <c r="T60" s="45"/>
    </row>
    <row r="61" spans="1:47" ht="15.75">
      <c r="A61" s="9"/>
      <c r="B61" s="72"/>
      <c r="C61" s="19"/>
      <c r="D61" s="73"/>
      <c r="E61" s="73"/>
      <c r="F61" s="74"/>
      <c r="G61" s="73"/>
      <c r="H61" s="73"/>
      <c r="I61" s="74"/>
      <c r="J61" s="73"/>
      <c r="K61" s="73"/>
      <c r="L61" s="73"/>
      <c r="M61" s="45"/>
      <c r="N61" s="84"/>
      <c r="O61" s="84"/>
      <c r="P61" s="75"/>
      <c r="Q61" s="10"/>
      <c r="R61" s="10"/>
      <c r="S61" s="77"/>
      <c r="T61" s="78"/>
    </row>
    <row r="62" spans="1:47" ht="15.75">
      <c r="A62" s="10"/>
      <c r="B62" s="72"/>
      <c r="C62" s="19"/>
      <c r="D62" s="72"/>
      <c r="E62" s="72"/>
      <c r="F62" s="76"/>
      <c r="G62" s="72"/>
      <c r="H62" s="72"/>
      <c r="I62" s="76"/>
      <c r="J62" s="72"/>
      <c r="K62" s="72"/>
      <c r="L62" s="72"/>
      <c r="M62" s="45"/>
      <c r="N62" s="84"/>
      <c r="O62" s="84"/>
      <c r="P62" s="75"/>
      <c r="Q62" s="10"/>
      <c r="R62" s="10"/>
      <c r="S62" s="45"/>
      <c r="T62" s="50"/>
    </row>
    <row r="63" spans="1:47" ht="15.75">
      <c r="A63" s="10"/>
      <c r="B63" s="72"/>
      <c r="C63" s="10"/>
      <c r="D63" s="72"/>
      <c r="E63" s="72"/>
      <c r="F63" s="76"/>
      <c r="G63" s="72"/>
      <c r="H63" s="72"/>
      <c r="I63" s="76"/>
      <c r="J63" s="72"/>
      <c r="K63" s="72"/>
      <c r="L63" s="72"/>
      <c r="M63" s="10"/>
      <c r="N63" s="75"/>
      <c r="O63" s="75"/>
      <c r="P63" s="75"/>
      <c r="Q63" s="10"/>
      <c r="R63" s="10"/>
      <c r="S63" s="45"/>
      <c r="T63" s="50"/>
    </row>
    <row r="64" spans="1:47" ht="15.75">
      <c r="A64" s="10"/>
      <c r="B64" s="72"/>
      <c r="C64" s="10"/>
      <c r="D64" s="72"/>
      <c r="E64" s="72"/>
      <c r="F64" s="76"/>
      <c r="G64" s="72"/>
      <c r="H64" s="72"/>
      <c r="I64" s="76"/>
      <c r="J64" s="72"/>
      <c r="K64" s="72"/>
      <c r="L64" s="72"/>
      <c r="M64" s="10"/>
      <c r="N64" s="75"/>
      <c r="O64" s="75"/>
      <c r="P64" s="75"/>
      <c r="Q64" s="10"/>
      <c r="R64" s="10"/>
      <c r="S64" s="45"/>
      <c r="T64" s="50"/>
    </row>
    <row r="65" spans="1:20" ht="15.75">
      <c r="A65" s="10"/>
      <c r="B65" s="56"/>
      <c r="C65" s="10"/>
      <c r="D65" s="56"/>
      <c r="E65" s="56"/>
      <c r="F65" s="67"/>
      <c r="G65" s="56"/>
      <c r="H65" s="56"/>
      <c r="I65" s="67"/>
      <c r="J65" s="56"/>
      <c r="K65" s="72"/>
      <c r="L65" s="72"/>
      <c r="M65" s="10"/>
      <c r="N65" s="75"/>
      <c r="O65" s="75"/>
      <c r="P65" s="75"/>
      <c r="Q65" s="10"/>
      <c r="R65" s="10"/>
      <c r="S65" s="45"/>
      <c r="T65" s="50"/>
    </row>
    <row r="66" spans="1:20" ht="15.75">
      <c r="A66" s="10"/>
      <c r="B66" s="56"/>
      <c r="C66" s="10"/>
      <c r="D66" s="56"/>
      <c r="E66" s="56"/>
      <c r="F66" s="67"/>
      <c r="G66" s="56"/>
      <c r="H66" s="56"/>
      <c r="I66" s="67"/>
      <c r="J66" s="56"/>
      <c r="K66" s="72"/>
      <c r="L66" s="72"/>
      <c r="M66" s="10"/>
      <c r="N66" s="75"/>
      <c r="O66" s="75"/>
      <c r="P66" s="75"/>
      <c r="Q66" s="10"/>
      <c r="R66" s="10"/>
      <c r="S66" s="45"/>
      <c r="T66" s="50"/>
    </row>
    <row r="67" spans="1:20" ht="15.75">
      <c r="A67" s="10"/>
      <c r="B67" s="56"/>
      <c r="C67" s="10"/>
      <c r="D67" s="56"/>
      <c r="E67" s="56"/>
      <c r="F67" s="67"/>
      <c r="G67" s="56"/>
      <c r="H67" s="56"/>
      <c r="I67" s="67"/>
      <c r="J67" s="56"/>
      <c r="K67" s="72"/>
      <c r="L67" s="72"/>
      <c r="M67" s="10"/>
      <c r="N67" s="75"/>
      <c r="O67" s="75"/>
      <c r="P67" s="75"/>
      <c r="Q67" s="10"/>
      <c r="R67" s="10"/>
      <c r="S67" s="45"/>
      <c r="T67" s="50"/>
    </row>
    <row r="68" spans="1:20" ht="15.75">
      <c r="A68" s="10"/>
      <c r="B68" s="56"/>
      <c r="C68" s="10"/>
      <c r="D68" s="56"/>
      <c r="E68" s="56"/>
      <c r="F68" s="67"/>
      <c r="G68" s="56"/>
      <c r="H68" s="56"/>
      <c r="I68" s="67"/>
      <c r="J68" s="56"/>
      <c r="K68" s="72"/>
      <c r="L68" s="72"/>
      <c r="M68" s="10"/>
      <c r="N68" s="75"/>
      <c r="O68" s="75"/>
      <c r="P68" s="75"/>
      <c r="Q68" s="10"/>
      <c r="R68" s="51"/>
      <c r="S68" s="20"/>
      <c r="T68" s="23"/>
    </row>
    <row r="69" spans="1:20">
      <c r="A69" s="10"/>
      <c r="B69" s="56"/>
      <c r="C69" s="10"/>
      <c r="D69" s="56"/>
      <c r="E69" s="56"/>
      <c r="F69" s="67"/>
      <c r="G69" s="56"/>
      <c r="H69" s="56"/>
      <c r="I69" s="67"/>
      <c r="J69" s="56"/>
      <c r="K69" s="72"/>
      <c r="L69" s="72"/>
      <c r="M69" s="10"/>
      <c r="N69" s="75"/>
      <c r="O69" s="75"/>
      <c r="P69" s="75"/>
      <c r="Q69" s="10"/>
    </row>
    <row r="70" spans="1:20">
      <c r="A70" s="10"/>
      <c r="B70" s="56"/>
      <c r="C70" s="10"/>
      <c r="D70" s="56"/>
      <c r="E70" s="56"/>
      <c r="F70" s="67"/>
      <c r="G70" s="56"/>
      <c r="H70" s="56"/>
      <c r="I70" s="67"/>
      <c r="J70" s="56"/>
      <c r="K70" s="72"/>
      <c r="L70" s="72"/>
      <c r="M70" s="10"/>
      <c r="N70" s="75"/>
      <c r="O70" s="75"/>
      <c r="P70" s="75"/>
      <c r="Q70" s="10"/>
    </row>
    <row r="71" spans="1:20" ht="15.75">
      <c r="A71" s="10"/>
      <c r="B71" s="22"/>
      <c r="C71" s="10"/>
      <c r="D71" s="22"/>
      <c r="E71" s="22"/>
      <c r="F71" s="25"/>
      <c r="G71" s="22"/>
      <c r="H71" s="22"/>
      <c r="I71" s="25"/>
      <c r="J71" s="22"/>
      <c r="K71" s="72"/>
      <c r="L71" s="72"/>
      <c r="M71" s="10"/>
      <c r="N71" s="75"/>
      <c r="O71" s="75"/>
      <c r="P71" s="75"/>
      <c r="Q71" s="10"/>
    </row>
  </sheetData>
  <pageMargins left="0.7" right="0.7" top="0.75" bottom="0.75" header="0.3" footer="0.3"/>
  <pageSetup paperSize="9" orientation="portrait" horizontalDpi="300" verticalDpi="300" r:id="rId1"/>
  <legacy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U71"/>
  <sheetViews>
    <sheetView topLeftCell="H19" zoomScale="70" zoomScaleNormal="70" workbookViewId="0">
      <selection activeCell="T49" sqref="T49"/>
    </sheetView>
  </sheetViews>
  <sheetFormatPr defaultColWidth="8.625" defaultRowHeight="15"/>
  <cols>
    <col min="1" max="1" width="49.5" style="12" customWidth="1"/>
    <col min="2" max="2" width="17.625" style="52" customWidth="1"/>
    <col min="3" max="3" width="17.625" style="12" customWidth="1"/>
    <col min="4" max="12" width="17.625" style="52" customWidth="1"/>
    <col min="13" max="20" width="17.625" style="12" customWidth="1"/>
    <col min="21" max="16384" width="8.625" style="12"/>
  </cols>
  <sheetData>
    <row r="1" spans="1:34" ht="18.75">
      <c r="A1" s="3" t="s">
        <v>0</v>
      </c>
      <c r="Q1" s="4"/>
      <c r="R1" s="4"/>
      <c r="S1" s="4"/>
      <c r="T1" s="4"/>
    </row>
    <row r="2" spans="1:34" ht="15.75">
      <c r="A2" s="79" t="s">
        <v>93</v>
      </c>
      <c r="Q2" s="5"/>
      <c r="AG2" s="53"/>
      <c r="AH2" s="5"/>
    </row>
    <row r="3" spans="1:34" ht="30">
      <c r="A3" s="6">
        <v>2017</v>
      </c>
      <c r="C3" s="54" t="s">
        <v>1</v>
      </c>
      <c r="D3" s="54" t="s">
        <v>32</v>
      </c>
      <c r="E3" s="54" t="s">
        <v>2</v>
      </c>
      <c r="F3" s="55" t="s">
        <v>3</v>
      </c>
      <c r="G3" s="54" t="s">
        <v>17</v>
      </c>
      <c r="H3" s="54" t="s">
        <v>52</v>
      </c>
      <c r="I3" s="55" t="s">
        <v>5</v>
      </c>
      <c r="J3" s="54" t="s">
        <v>4</v>
      </c>
      <c r="K3" s="54" t="s">
        <v>6</v>
      </c>
      <c r="L3" s="54" t="s">
        <v>7</v>
      </c>
      <c r="M3" s="54" t="s">
        <v>68</v>
      </c>
      <c r="N3" s="54" t="s">
        <v>68</v>
      </c>
      <c r="O3" s="55" t="s">
        <v>68</v>
      </c>
      <c r="P3" s="57" t="s">
        <v>9</v>
      </c>
      <c r="Q3" s="53"/>
      <c r="AG3" s="53"/>
      <c r="AH3" s="53"/>
    </row>
    <row r="4" spans="1:34" s="29" customFormat="1" ht="11.25">
      <c r="A4" s="81" t="s">
        <v>60</v>
      </c>
      <c r="C4" s="80" t="s">
        <v>58</v>
      </c>
      <c r="D4" s="80" t="s">
        <v>59</v>
      </c>
      <c r="E4" s="27"/>
      <c r="F4" s="80" t="s">
        <v>61</v>
      </c>
      <c r="G4" s="27"/>
      <c r="H4" s="27"/>
      <c r="I4" s="80" t="s">
        <v>62</v>
      </c>
      <c r="J4" s="27"/>
      <c r="K4" s="27"/>
      <c r="L4" s="27"/>
      <c r="M4" s="27"/>
      <c r="N4" s="28"/>
      <c r="O4" s="28"/>
      <c r="P4" s="82" t="s">
        <v>66</v>
      </c>
      <c r="Q4" s="30"/>
      <c r="AG4" s="30"/>
      <c r="AH4" s="30"/>
    </row>
    <row r="5" spans="1:34" ht="15.75">
      <c r="A5" s="5" t="s">
        <v>53</v>
      </c>
      <c r="B5" s="60"/>
      <c r="C5" s="106">
        <f>[3]Solceller!$C$34</f>
        <v>2071</v>
      </c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3">
        <f>SUM(D5:O5)</f>
        <v>0</v>
      </c>
      <c r="Q5" s="53"/>
      <c r="AG5" s="53"/>
      <c r="AH5" s="53"/>
    </row>
    <row r="6" spans="1:34" ht="15.75">
      <c r="A6" s="5" t="s">
        <v>73</v>
      </c>
      <c r="B6" s="60"/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>
        <f t="shared" ref="P6:P11" si="0">SUM(D6:O6)</f>
        <v>0</v>
      </c>
      <c r="Q6" s="53"/>
      <c r="AG6" s="53"/>
      <c r="AH6" s="53"/>
    </row>
    <row r="7" spans="1:34" ht="15.75">
      <c r="A7" s="5" t="s">
        <v>10</v>
      </c>
      <c r="B7" s="60"/>
      <c r="C7" s="93">
        <f>[3]Elproduktion!$N$1242</f>
        <v>0</v>
      </c>
      <c r="D7" s="93">
        <f>[3]Elproduktion!$N$1243</f>
        <v>0</v>
      </c>
      <c r="E7" s="93">
        <f>[3]Elproduktion!$Q$1244</f>
        <v>0</v>
      </c>
      <c r="F7" s="93">
        <f>[3]Elproduktion!$N$1245</f>
        <v>0</v>
      </c>
      <c r="G7" s="93">
        <f>[3]Elproduktion!$R$1246</f>
        <v>0</v>
      </c>
      <c r="H7" s="93">
        <f>[3]Elproduktion!$S$1247</f>
        <v>0</v>
      </c>
      <c r="I7" s="93">
        <f>[3]Elproduktion!$N$1248</f>
        <v>0</v>
      </c>
      <c r="J7" s="93">
        <f>[3]Elproduktion!$T$1246</f>
        <v>0</v>
      </c>
      <c r="K7" s="93">
        <f>[3]Elproduktion!U1244</f>
        <v>0</v>
      </c>
      <c r="L7" s="93">
        <f>[3]Elproduktion!V1244</f>
        <v>0</v>
      </c>
      <c r="M7" s="93"/>
      <c r="N7" s="93"/>
      <c r="O7" s="93"/>
      <c r="P7" s="93">
        <f t="shared" si="0"/>
        <v>0</v>
      </c>
      <c r="Q7" s="53"/>
      <c r="AG7" s="53"/>
      <c r="AH7" s="53"/>
    </row>
    <row r="8" spans="1:34" ht="15.75">
      <c r="A8" s="5" t="s">
        <v>11</v>
      </c>
      <c r="B8" s="60"/>
      <c r="C8" s="93">
        <f>[3]Elproduktion!$N$1250</f>
        <v>0</v>
      </c>
      <c r="D8" s="93">
        <f>[3]Elproduktion!$N$1251</f>
        <v>0</v>
      </c>
      <c r="E8" s="93">
        <f>[3]Elproduktion!$Q$1252</f>
        <v>0</v>
      </c>
      <c r="F8" s="93">
        <f>[3]Elproduktion!$N$1253</f>
        <v>0</v>
      </c>
      <c r="G8" s="93">
        <f>[3]Elproduktion!$R$1254</f>
        <v>0</v>
      </c>
      <c r="H8" s="93">
        <f>[3]Elproduktion!$S$1255</f>
        <v>0</v>
      </c>
      <c r="I8" s="93">
        <f>[3]Elproduktion!$N$1256</f>
        <v>0</v>
      </c>
      <c r="J8" s="93">
        <f>[3]Elproduktion!$T$1254</f>
        <v>0</v>
      </c>
      <c r="K8" s="93">
        <f>[3]Elproduktion!U1252</f>
        <v>0</v>
      </c>
      <c r="L8" s="93">
        <f>[3]Elproduktion!V1252</f>
        <v>0</v>
      </c>
      <c r="M8" s="93"/>
      <c r="N8" s="93"/>
      <c r="O8" s="93"/>
      <c r="P8" s="93">
        <f t="shared" si="0"/>
        <v>0</v>
      </c>
      <c r="Q8" s="53"/>
      <c r="AG8" s="53"/>
      <c r="AH8" s="53"/>
    </row>
    <row r="9" spans="1:34" ht="15.75">
      <c r="A9" s="5" t="s">
        <v>12</v>
      </c>
      <c r="B9" s="60"/>
      <c r="C9" s="93">
        <f>[3]Elproduktion!$N$1258</f>
        <v>0</v>
      </c>
      <c r="D9" s="93">
        <f>[3]Elproduktion!$N$1259</f>
        <v>0</v>
      </c>
      <c r="E9" s="93">
        <f>[3]Elproduktion!$Q$1260</f>
        <v>0</v>
      </c>
      <c r="F9" s="93">
        <f>[3]Elproduktion!$N$1261</f>
        <v>0</v>
      </c>
      <c r="G9" s="93">
        <f>[3]Elproduktion!$R$1262</f>
        <v>0</v>
      </c>
      <c r="H9" s="93">
        <f>[3]Elproduktion!$S$1263</f>
        <v>0</v>
      </c>
      <c r="I9" s="93">
        <f>[3]Elproduktion!$N$1264</f>
        <v>0</v>
      </c>
      <c r="J9" s="93">
        <f>[3]Elproduktion!$T$1262</f>
        <v>0</v>
      </c>
      <c r="K9" s="93">
        <f>[3]Elproduktion!U1260</f>
        <v>0</v>
      </c>
      <c r="L9" s="93">
        <f>[3]Elproduktion!V1260</f>
        <v>0</v>
      </c>
      <c r="M9" s="93"/>
      <c r="N9" s="93"/>
      <c r="O9" s="93"/>
      <c r="P9" s="93">
        <f t="shared" si="0"/>
        <v>0</v>
      </c>
      <c r="Q9" s="53"/>
      <c r="AG9" s="53"/>
      <c r="AH9" s="53"/>
    </row>
    <row r="10" spans="1:34" ht="15.75">
      <c r="A10" s="5" t="s">
        <v>13</v>
      </c>
      <c r="B10" s="60"/>
      <c r="C10" s="93">
        <f>[3]Elproduktion!$N$1266</f>
        <v>82290</v>
      </c>
      <c r="D10" s="93">
        <f>[3]Elproduktion!$N$1267</f>
        <v>0</v>
      </c>
      <c r="E10" s="93">
        <f>[3]Elproduktion!$Q$1268</f>
        <v>0</v>
      </c>
      <c r="F10" s="93">
        <f>[3]Elproduktion!$N$1269</f>
        <v>0</v>
      </c>
      <c r="G10" s="93">
        <f>[3]Elproduktion!$R$1270</f>
        <v>0</v>
      </c>
      <c r="H10" s="93">
        <f>[3]Elproduktion!$S$1271</f>
        <v>0</v>
      </c>
      <c r="I10" s="93">
        <f>[3]Elproduktion!$N$1272</f>
        <v>0</v>
      </c>
      <c r="J10" s="93">
        <f>[3]Elproduktion!$T$1270</f>
        <v>0</v>
      </c>
      <c r="K10" s="93">
        <f>[3]Elproduktion!U1268</f>
        <v>0</v>
      </c>
      <c r="L10" s="93">
        <f>[3]Elproduktion!V1268</f>
        <v>0</v>
      </c>
      <c r="M10" s="93"/>
      <c r="N10" s="93"/>
      <c r="O10" s="93"/>
      <c r="P10" s="93">
        <f t="shared" si="0"/>
        <v>0</v>
      </c>
      <c r="Q10" s="53"/>
      <c r="R10" s="5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3"/>
      <c r="AH10" s="53"/>
    </row>
    <row r="11" spans="1:34" ht="15.75">
      <c r="A11" s="5" t="s">
        <v>14</v>
      </c>
      <c r="B11" s="60"/>
      <c r="C11" s="106">
        <f>SUM(C5:C10)</f>
        <v>84361</v>
      </c>
      <c r="D11" s="93">
        <f t="shared" ref="D11:O11" si="1">SUM(D5:D10)</f>
        <v>0</v>
      </c>
      <c r="E11" s="93">
        <f t="shared" si="1"/>
        <v>0</v>
      </c>
      <c r="F11" s="93">
        <f t="shared" si="1"/>
        <v>0</v>
      </c>
      <c r="G11" s="93">
        <f t="shared" si="1"/>
        <v>0</v>
      </c>
      <c r="H11" s="93">
        <f t="shared" si="1"/>
        <v>0</v>
      </c>
      <c r="I11" s="93">
        <f t="shared" si="1"/>
        <v>0</v>
      </c>
      <c r="J11" s="93">
        <f t="shared" si="1"/>
        <v>0</v>
      </c>
      <c r="K11" s="93">
        <f t="shared" si="1"/>
        <v>0</v>
      </c>
      <c r="L11" s="93">
        <f t="shared" si="1"/>
        <v>0</v>
      </c>
      <c r="M11" s="93">
        <f t="shared" si="1"/>
        <v>0</v>
      </c>
      <c r="N11" s="93">
        <f t="shared" si="1"/>
        <v>0</v>
      </c>
      <c r="O11" s="93">
        <f t="shared" si="1"/>
        <v>0</v>
      </c>
      <c r="P11" s="93">
        <f t="shared" si="0"/>
        <v>0</v>
      </c>
      <c r="Q11" s="53"/>
      <c r="R11" s="5"/>
      <c r="S11" s="59"/>
      <c r="T11" s="59"/>
      <c r="U11" s="59"/>
      <c r="V11" s="59"/>
      <c r="W11" s="59"/>
      <c r="X11" s="59"/>
      <c r="Y11" s="59"/>
      <c r="Z11" s="59"/>
      <c r="AA11" s="59"/>
      <c r="AB11" s="59"/>
      <c r="AC11" s="59"/>
      <c r="AD11" s="59"/>
      <c r="AE11" s="59"/>
      <c r="AF11" s="59"/>
      <c r="AG11" s="53"/>
      <c r="AH11" s="53"/>
    </row>
    <row r="12" spans="1:34" ht="15.75">
      <c r="B12" s="60"/>
      <c r="C12" s="60"/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4"/>
      <c r="R12" s="4"/>
      <c r="S12" s="4"/>
      <c r="T12" s="4"/>
    </row>
    <row r="13" spans="1:34" ht="15.75">
      <c r="B13" s="60"/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4"/>
      <c r="R13" s="4"/>
      <c r="S13" s="4"/>
      <c r="T13" s="4"/>
    </row>
    <row r="14" spans="1:34" ht="18.75">
      <c r="A14" s="3" t="s">
        <v>15</v>
      </c>
      <c r="B14" s="7"/>
      <c r="C14" s="60"/>
      <c r="D14" s="7"/>
      <c r="E14" s="7"/>
      <c r="F14" s="7"/>
      <c r="G14" s="7"/>
      <c r="H14" s="7"/>
      <c r="I14" s="7"/>
      <c r="J14" s="60"/>
      <c r="K14" s="60"/>
      <c r="L14" s="60"/>
      <c r="M14" s="60"/>
      <c r="N14" s="60"/>
      <c r="O14" s="60"/>
      <c r="P14" s="7"/>
      <c r="Q14" s="4"/>
      <c r="R14" s="4"/>
      <c r="S14" s="4"/>
      <c r="T14" s="4"/>
    </row>
    <row r="15" spans="1:34" ht="15.75">
      <c r="A15" s="79" t="str">
        <f>A2</f>
        <v>1291 Simrishamn</v>
      </c>
      <c r="B15" s="60"/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4"/>
      <c r="R15" s="4"/>
      <c r="S15" s="4"/>
      <c r="T15" s="4"/>
    </row>
    <row r="16" spans="1:34" ht="30">
      <c r="A16" s="6">
        <v>2017</v>
      </c>
      <c r="B16" s="54" t="s">
        <v>16</v>
      </c>
      <c r="C16" s="67" t="s">
        <v>8</v>
      </c>
      <c r="D16" s="54" t="s">
        <v>32</v>
      </c>
      <c r="E16" s="54" t="s">
        <v>2</v>
      </c>
      <c r="F16" s="55" t="s">
        <v>3</v>
      </c>
      <c r="G16" s="54" t="s">
        <v>17</v>
      </c>
      <c r="H16" s="54" t="s">
        <v>52</v>
      </c>
      <c r="I16" s="55" t="s">
        <v>5</v>
      </c>
      <c r="J16" s="54" t="s">
        <v>4</v>
      </c>
      <c r="K16" s="54" t="s">
        <v>6</v>
      </c>
      <c r="L16" s="54" t="s">
        <v>7</v>
      </c>
      <c r="M16" s="54" t="s">
        <v>71</v>
      </c>
      <c r="N16" s="54" t="s">
        <v>68</v>
      </c>
      <c r="O16" s="55" t="s">
        <v>68</v>
      </c>
      <c r="P16" s="57" t="s">
        <v>9</v>
      </c>
      <c r="Q16" s="53"/>
      <c r="AG16" s="53"/>
      <c r="AH16" s="53"/>
    </row>
    <row r="17" spans="1:34" s="29" customFormat="1" ht="11.25">
      <c r="A17" s="81" t="s">
        <v>60</v>
      </c>
      <c r="B17" s="80" t="s">
        <v>63</v>
      </c>
      <c r="C17" s="49"/>
      <c r="D17" s="80" t="s">
        <v>59</v>
      </c>
      <c r="E17" s="27"/>
      <c r="F17" s="80" t="s">
        <v>61</v>
      </c>
      <c r="G17" s="27"/>
      <c r="H17" s="27"/>
      <c r="I17" s="80" t="s">
        <v>62</v>
      </c>
      <c r="J17" s="27"/>
      <c r="K17" s="27"/>
      <c r="L17" s="27"/>
      <c r="M17" s="27"/>
      <c r="N17" s="28"/>
      <c r="O17" s="28"/>
      <c r="P17" s="82" t="s">
        <v>66</v>
      </c>
      <c r="Q17" s="30"/>
      <c r="AG17" s="30"/>
      <c r="AH17" s="30"/>
    </row>
    <row r="18" spans="1:34" ht="15.75">
      <c r="A18" s="5" t="s">
        <v>18</v>
      </c>
      <c r="B18" s="110">
        <f>[3]Fjärrvärmeproduktion!$N$1738</f>
        <v>0</v>
      </c>
      <c r="C18" s="112"/>
      <c r="D18" s="112">
        <f>[3]Fjärrvärmeproduktion!$N$1739</f>
        <v>0</v>
      </c>
      <c r="E18" s="112">
        <f>[3]Fjärrvärmeproduktion!$Q$1740</f>
        <v>0</v>
      </c>
      <c r="F18" s="112">
        <f>[3]Fjärrvärmeproduktion!$N$1741</f>
        <v>0</v>
      </c>
      <c r="G18" s="112">
        <f>[3]Fjärrvärmeproduktion!$R$1742</f>
        <v>0</v>
      </c>
      <c r="H18" s="112">
        <f>[3]Fjärrvärmeproduktion!$S$1743</f>
        <v>0</v>
      </c>
      <c r="I18" s="112">
        <f>[3]Fjärrvärmeproduktion!$N$1744</f>
        <v>0</v>
      </c>
      <c r="J18" s="112">
        <f>[3]Fjärrvärmeproduktion!$T$1742</f>
        <v>0</v>
      </c>
      <c r="K18" s="112">
        <f>[3]Fjärrvärmeproduktion!U1740</f>
        <v>0</v>
      </c>
      <c r="L18" s="112">
        <f>[3]Fjärrvärmeproduktion!V1740</f>
        <v>0</v>
      </c>
      <c r="M18" s="112">
        <f>[3]Fjärrvärmeproduktion!$W$1743</f>
        <v>0</v>
      </c>
      <c r="N18" s="112"/>
      <c r="O18" s="112"/>
      <c r="P18" s="112">
        <f>SUM(C18:O18)</f>
        <v>0</v>
      </c>
      <c r="Q18" s="4"/>
      <c r="R18" s="4"/>
      <c r="S18" s="4"/>
      <c r="T18" s="4"/>
    </row>
    <row r="19" spans="1:34" ht="15.75">
      <c r="A19" s="5" t="s">
        <v>19</v>
      </c>
      <c r="B19" s="110">
        <f>[3]Fjärrvärmeproduktion!$N$1746+[3]Fjärrvärmeproduktion!$N$1778</f>
        <v>53204</v>
      </c>
      <c r="C19" s="112"/>
      <c r="D19" s="112">
        <f>[3]Fjärrvärmeproduktion!$N$1747</f>
        <v>2458</v>
      </c>
      <c r="E19" s="112">
        <f>[3]Fjärrvärmeproduktion!$Q$1748</f>
        <v>0</v>
      </c>
      <c r="F19" s="112">
        <f>[3]Fjärrvärmeproduktion!$N$1749</f>
        <v>0</v>
      </c>
      <c r="G19" s="112">
        <f>[3]Fjärrvärmeproduktion!$R$1750</f>
        <v>0</v>
      </c>
      <c r="H19" s="112">
        <f>[3]Fjärrvärmeproduktion!$S$1751</f>
        <v>52847</v>
      </c>
      <c r="I19" s="112">
        <f>[3]Fjärrvärmeproduktion!$N$1752</f>
        <v>0</v>
      </c>
      <c r="J19" s="112">
        <f>[3]Fjärrvärmeproduktion!$T$1750</f>
        <v>0</v>
      </c>
      <c r="K19" s="112">
        <f>[3]Fjärrvärmeproduktion!U1748</f>
        <v>0</v>
      </c>
      <c r="L19" s="112">
        <f>[3]Fjärrvärmeproduktion!V1748</f>
        <v>0</v>
      </c>
      <c r="M19" s="112">
        <f>[3]Fjärrvärmeproduktion!$W$1751</f>
        <v>0</v>
      </c>
      <c r="N19" s="112"/>
      <c r="O19" s="112"/>
      <c r="P19" s="112">
        <f t="shared" ref="P19:P24" si="2">SUM(C19:O19)</f>
        <v>55305</v>
      </c>
      <c r="Q19" s="4"/>
      <c r="R19" s="4"/>
      <c r="S19" s="4"/>
      <c r="T19" s="4"/>
    </row>
    <row r="20" spans="1:34" ht="15.75">
      <c r="A20" s="5" t="s">
        <v>20</v>
      </c>
      <c r="B20" s="138">
        <f>[3]Fjärrvärmeproduktion!$N$1754</f>
        <v>0</v>
      </c>
      <c r="C20" s="112"/>
      <c r="D20" s="112">
        <f>[3]Fjärrvärmeproduktion!$N$1755</f>
        <v>0</v>
      </c>
      <c r="E20" s="112">
        <f>[3]Fjärrvärmeproduktion!$Q$1756</f>
        <v>0</v>
      </c>
      <c r="F20" s="112">
        <f>[3]Fjärrvärmeproduktion!$N$1757</f>
        <v>0</v>
      </c>
      <c r="G20" s="112">
        <f>[3]Fjärrvärmeproduktion!$R$1758</f>
        <v>0</v>
      </c>
      <c r="H20" s="112">
        <f>[3]Fjärrvärmeproduktion!$S$1759</f>
        <v>0</v>
      </c>
      <c r="I20" s="112">
        <f>[3]Fjärrvärmeproduktion!$N$1760</f>
        <v>0</v>
      </c>
      <c r="J20" s="112">
        <f>[3]Fjärrvärmeproduktion!$T$1758</f>
        <v>0</v>
      </c>
      <c r="K20" s="112">
        <f>[3]Fjärrvärmeproduktion!U1756</f>
        <v>0</v>
      </c>
      <c r="L20" s="112">
        <f>[3]Fjärrvärmeproduktion!V1756</f>
        <v>0</v>
      </c>
      <c r="M20" s="112">
        <f>[3]Fjärrvärmeproduktion!$W$1759</f>
        <v>0</v>
      </c>
      <c r="N20" s="112"/>
      <c r="O20" s="112"/>
      <c r="P20" s="112">
        <f t="shared" si="2"/>
        <v>0</v>
      </c>
      <c r="Q20" s="4"/>
      <c r="R20" s="4"/>
      <c r="S20" s="4"/>
      <c r="T20" s="4"/>
    </row>
    <row r="21" spans="1:34" ht="16.5" thickBot="1">
      <c r="A21" s="5" t="s">
        <v>21</v>
      </c>
      <c r="B21" s="138">
        <f>[3]Fjärrvärmeproduktion!$N$1762</f>
        <v>0</v>
      </c>
      <c r="C21" s="112"/>
      <c r="D21" s="112">
        <f>[3]Fjärrvärmeproduktion!$N$1763</f>
        <v>0</v>
      </c>
      <c r="E21" s="112">
        <f>[3]Fjärrvärmeproduktion!$Q$1764</f>
        <v>0</v>
      </c>
      <c r="F21" s="112">
        <f>[3]Fjärrvärmeproduktion!$N$1765</f>
        <v>0</v>
      </c>
      <c r="G21" s="112">
        <f>[3]Fjärrvärmeproduktion!$R$1766</f>
        <v>0</v>
      </c>
      <c r="H21" s="112">
        <f>[3]Fjärrvärmeproduktion!$S$1767</f>
        <v>0</v>
      </c>
      <c r="I21" s="112">
        <f>[3]Fjärrvärmeproduktion!$N$1768</f>
        <v>0</v>
      </c>
      <c r="J21" s="112">
        <f>[3]Fjärrvärmeproduktion!$T$1766</f>
        <v>0</v>
      </c>
      <c r="K21" s="112">
        <f>[3]Fjärrvärmeproduktion!U1764</f>
        <v>0</v>
      </c>
      <c r="L21" s="112">
        <f>[3]Fjärrvärmeproduktion!V1764</f>
        <v>0</v>
      </c>
      <c r="M21" s="112">
        <f>[3]Fjärrvärmeproduktion!$W$1767</f>
        <v>0</v>
      </c>
      <c r="N21" s="112"/>
      <c r="O21" s="112"/>
      <c r="P21" s="112">
        <f t="shared" si="2"/>
        <v>0</v>
      </c>
      <c r="Q21" s="4"/>
      <c r="R21" s="37"/>
      <c r="S21" s="37"/>
      <c r="T21" s="37"/>
    </row>
    <row r="22" spans="1:34" ht="15.75">
      <c r="A22" s="5" t="s">
        <v>22</v>
      </c>
      <c r="B22" s="138">
        <f>[3]Fjärrvärmeproduktion!$N$1770</f>
        <v>0</v>
      </c>
      <c r="C22" s="112"/>
      <c r="D22" s="112">
        <f>[3]Fjärrvärmeproduktion!$N$1771</f>
        <v>0</v>
      </c>
      <c r="E22" s="112">
        <f>[3]Fjärrvärmeproduktion!$Q$1772</f>
        <v>0</v>
      </c>
      <c r="F22" s="112">
        <f>[3]Fjärrvärmeproduktion!$N$1773</f>
        <v>0</v>
      </c>
      <c r="G22" s="112">
        <f>[3]Fjärrvärmeproduktion!$R$1774</f>
        <v>0</v>
      </c>
      <c r="H22" s="112">
        <f>[3]Fjärrvärmeproduktion!$S$1775</f>
        <v>0</v>
      </c>
      <c r="I22" s="112">
        <f>[3]Fjärrvärmeproduktion!$N$1776</f>
        <v>0</v>
      </c>
      <c r="J22" s="112">
        <f>[3]Fjärrvärmeproduktion!$T$1774</f>
        <v>0</v>
      </c>
      <c r="K22" s="112">
        <f>[3]Fjärrvärmeproduktion!U1772</f>
        <v>0</v>
      </c>
      <c r="L22" s="112">
        <f>[3]Fjärrvärmeproduktion!V1772</f>
        <v>0</v>
      </c>
      <c r="M22" s="112">
        <f>[3]Fjärrvärmeproduktion!$W$1775</f>
        <v>0</v>
      </c>
      <c r="N22" s="112"/>
      <c r="O22" s="112"/>
      <c r="P22" s="112">
        <f t="shared" si="2"/>
        <v>0</v>
      </c>
      <c r="Q22" s="31"/>
      <c r="R22" s="43" t="s">
        <v>24</v>
      </c>
      <c r="S22" s="88" t="str">
        <f>ROUND(P43/1000,0) &amp;" GWh"</f>
        <v>893 GWh</v>
      </c>
      <c r="T22" s="38"/>
      <c r="U22" s="36"/>
    </row>
    <row r="23" spans="1:34" ht="15.75">
      <c r="A23" s="5" t="s">
        <v>23</v>
      </c>
      <c r="B23" s="138">
        <v>0</v>
      </c>
      <c r="C23" s="112"/>
      <c r="D23" s="112">
        <f>[3]Fjärrvärmeproduktion!$N$1779</f>
        <v>0</v>
      </c>
      <c r="E23" s="112">
        <f>[3]Fjärrvärmeproduktion!$Q$1780</f>
        <v>0</v>
      </c>
      <c r="F23" s="112">
        <f>[3]Fjärrvärmeproduktion!$N$1781</f>
        <v>0</v>
      </c>
      <c r="G23" s="112">
        <f>[3]Fjärrvärmeproduktion!$R$1782</f>
        <v>0</v>
      </c>
      <c r="H23" s="112">
        <f>[3]Fjärrvärmeproduktion!$S$1783</f>
        <v>0</v>
      </c>
      <c r="I23" s="112">
        <f>[3]Fjärrvärmeproduktion!$N$1784</f>
        <v>0</v>
      </c>
      <c r="J23" s="112">
        <f>[3]Fjärrvärmeproduktion!$T$1782</f>
        <v>0</v>
      </c>
      <c r="K23" s="112">
        <f>[3]Fjärrvärmeproduktion!U1780</f>
        <v>0</v>
      </c>
      <c r="L23" s="112">
        <f>[3]Fjärrvärmeproduktion!V1780</f>
        <v>0</v>
      </c>
      <c r="M23" s="112">
        <f>[3]Fjärrvärmeproduktion!$W$1783</f>
        <v>0</v>
      </c>
      <c r="N23" s="112"/>
      <c r="O23" s="112"/>
      <c r="P23" s="112">
        <f t="shared" si="2"/>
        <v>0</v>
      </c>
      <c r="Q23" s="31"/>
      <c r="R23" s="41"/>
      <c r="S23" s="4"/>
      <c r="T23" s="39"/>
      <c r="U23" s="36"/>
    </row>
    <row r="24" spans="1:34" ht="15.75">
      <c r="A24" s="5" t="s">
        <v>14</v>
      </c>
      <c r="B24" s="148">
        <f>SUM(B18:B23)</f>
        <v>53204</v>
      </c>
      <c r="C24" s="112">
        <f t="shared" ref="C24:O24" si="3">SUM(C18:C23)</f>
        <v>0</v>
      </c>
      <c r="D24" s="112">
        <f t="shared" si="3"/>
        <v>2458</v>
      </c>
      <c r="E24" s="112">
        <f t="shared" si="3"/>
        <v>0</v>
      </c>
      <c r="F24" s="112">
        <f t="shared" si="3"/>
        <v>0</v>
      </c>
      <c r="G24" s="112">
        <f t="shared" si="3"/>
        <v>0</v>
      </c>
      <c r="H24" s="112">
        <f t="shared" si="3"/>
        <v>52847</v>
      </c>
      <c r="I24" s="112">
        <f t="shared" si="3"/>
        <v>0</v>
      </c>
      <c r="J24" s="112">
        <f t="shared" si="3"/>
        <v>0</v>
      </c>
      <c r="K24" s="112">
        <f t="shared" si="3"/>
        <v>0</v>
      </c>
      <c r="L24" s="112">
        <f t="shared" si="3"/>
        <v>0</v>
      </c>
      <c r="M24" s="112">
        <f t="shared" si="3"/>
        <v>0</v>
      </c>
      <c r="N24" s="112">
        <f t="shared" si="3"/>
        <v>0</v>
      </c>
      <c r="O24" s="112">
        <f t="shared" si="3"/>
        <v>0</v>
      </c>
      <c r="P24" s="112">
        <f t="shared" si="2"/>
        <v>55305</v>
      </c>
      <c r="Q24" s="31"/>
      <c r="R24" s="41"/>
      <c r="S24" s="4" t="s">
        <v>25</v>
      </c>
      <c r="T24" s="39" t="s">
        <v>26</v>
      </c>
      <c r="U24" s="36"/>
    </row>
    <row r="25" spans="1:34" ht="15.75">
      <c r="B25" s="109"/>
      <c r="C25" s="109"/>
      <c r="D25" s="109"/>
      <c r="E25" s="109"/>
      <c r="F25" s="109"/>
      <c r="G25" s="109"/>
      <c r="H25" s="109"/>
      <c r="I25" s="109"/>
      <c r="J25" s="109"/>
      <c r="K25" s="109"/>
      <c r="L25" s="109"/>
      <c r="M25" s="109"/>
      <c r="N25" s="109"/>
      <c r="O25" s="109"/>
      <c r="P25" s="109"/>
      <c r="Q25" s="31"/>
      <c r="R25" s="85" t="str">
        <f>C30</f>
        <v>El</v>
      </c>
      <c r="S25" s="61" t="str">
        <f>ROUND(C43/1000,0) &amp;" GWh"</f>
        <v>299 GWh</v>
      </c>
      <c r="T25" s="42">
        <f>C$44</f>
        <v>0.33467845023066733</v>
      </c>
      <c r="U25" s="36"/>
    </row>
    <row r="26" spans="1:34" ht="15.75">
      <c r="B26" s="110"/>
      <c r="C26" s="109"/>
      <c r="D26" s="109"/>
      <c r="E26" s="109"/>
      <c r="F26" s="109"/>
      <c r="G26" s="109"/>
      <c r="H26" s="109"/>
      <c r="I26" s="109"/>
      <c r="J26" s="109"/>
      <c r="K26" s="109"/>
      <c r="L26" s="109"/>
      <c r="M26" s="109"/>
      <c r="N26" s="109"/>
      <c r="O26" s="109"/>
      <c r="P26" s="109"/>
      <c r="Q26" s="31"/>
      <c r="R26" s="86" t="str">
        <f>D30</f>
        <v>Oljeprodukter</v>
      </c>
      <c r="S26" s="61" t="str">
        <f>ROUND(D43/1000,0) &amp;" GWh"</f>
        <v>444 GWh</v>
      </c>
      <c r="T26" s="42">
        <f>D$44</f>
        <v>0.49689588235950494</v>
      </c>
      <c r="U26" s="36"/>
    </row>
    <row r="27" spans="1:34" ht="15.75">
      <c r="B27" s="60"/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31"/>
      <c r="R27" s="86" t="str">
        <f>E30</f>
        <v>Kol och koks</v>
      </c>
      <c r="S27" s="61" t="str">
        <f>ROUND(E43/1000,0) &amp;" GWh"</f>
        <v>0 GWh</v>
      </c>
      <c r="T27" s="42">
        <f>E$44</f>
        <v>0</v>
      </c>
      <c r="U27" s="36"/>
    </row>
    <row r="28" spans="1:34" ht="18.75">
      <c r="A28" s="3" t="s">
        <v>27</v>
      </c>
      <c r="B28" s="7"/>
      <c r="C28" s="60"/>
      <c r="D28" s="7"/>
      <c r="E28" s="7"/>
      <c r="F28" s="7"/>
      <c r="G28" s="7"/>
      <c r="H28" s="7"/>
      <c r="I28" s="60"/>
      <c r="J28" s="60"/>
      <c r="K28" s="60"/>
      <c r="L28" s="60"/>
      <c r="M28" s="60"/>
      <c r="N28" s="60"/>
      <c r="O28" s="60"/>
      <c r="P28" s="60"/>
      <c r="Q28" s="31"/>
      <c r="R28" s="86" t="str">
        <f>F30</f>
        <v>Gasol/naturgas</v>
      </c>
      <c r="S28" s="61" t="str">
        <f>ROUND(F43/1000,0) &amp;" GWh"</f>
        <v>0 GWh</v>
      </c>
      <c r="T28" s="42">
        <f>F$44</f>
        <v>1.8261228964128539E-4</v>
      </c>
      <c r="U28" s="36"/>
    </row>
    <row r="29" spans="1:34" ht="15.75">
      <c r="A29" s="79" t="str">
        <f>A2</f>
        <v>1291 Simrishamn</v>
      </c>
      <c r="B29" s="60"/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31"/>
      <c r="R29" s="86" t="str">
        <f>G30</f>
        <v>Biodrivmedel</v>
      </c>
      <c r="S29" s="61" t="str">
        <f>ROUND(G43/1000,0) &amp;" GWh"</f>
        <v>69 GWh</v>
      </c>
      <c r="T29" s="42">
        <f>G$44</f>
        <v>7.7075830078166582E-2</v>
      </c>
      <c r="U29" s="36"/>
    </row>
    <row r="30" spans="1:34" ht="30">
      <c r="A30" s="6">
        <v>2017</v>
      </c>
      <c r="B30" s="67" t="s">
        <v>70</v>
      </c>
      <c r="C30" s="56" t="s">
        <v>8</v>
      </c>
      <c r="D30" s="54" t="s">
        <v>32</v>
      </c>
      <c r="E30" s="54" t="s">
        <v>2</v>
      </c>
      <c r="F30" s="55" t="s">
        <v>3</v>
      </c>
      <c r="G30" s="54" t="s">
        <v>28</v>
      </c>
      <c r="H30" s="54" t="s">
        <v>52</v>
      </c>
      <c r="I30" s="55" t="s">
        <v>5</v>
      </c>
      <c r="J30" s="54" t="s">
        <v>4</v>
      </c>
      <c r="K30" s="54" t="s">
        <v>6</v>
      </c>
      <c r="L30" s="54" t="s">
        <v>7</v>
      </c>
      <c r="M30" s="54" t="s">
        <v>71</v>
      </c>
      <c r="N30" s="54" t="s">
        <v>68</v>
      </c>
      <c r="O30" s="55" t="s">
        <v>68</v>
      </c>
      <c r="P30" s="57" t="s">
        <v>29</v>
      </c>
      <c r="Q30" s="31"/>
      <c r="R30" s="85" t="str">
        <f>H30</f>
        <v>Biobränslen</v>
      </c>
      <c r="S30" s="61" t="str">
        <f>ROUND(H43/1000,0) &amp;" GWh"</f>
        <v>81 GWh</v>
      </c>
      <c r="T30" s="42">
        <f>H$44</f>
        <v>9.1167225042019878E-2</v>
      </c>
      <c r="U30" s="36"/>
    </row>
    <row r="31" spans="1:34" s="29" customFormat="1">
      <c r="A31" s="26"/>
      <c r="B31" s="80" t="s">
        <v>65</v>
      </c>
      <c r="C31" s="83" t="s">
        <v>64</v>
      </c>
      <c r="D31" s="80" t="s">
        <v>59</v>
      </c>
      <c r="E31" s="27"/>
      <c r="F31" s="80" t="s">
        <v>61</v>
      </c>
      <c r="G31" s="80" t="s">
        <v>107</v>
      </c>
      <c r="H31" s="80" t="s">
        <v>69</v>
      </c>
      <c r="I31" s="80" t="s">
        <v>62</v>
      </c>
      <c r="J31" s="27"/>
      <c r="K31" s="27"/>
      <c r="L31" s="27"/>
      <c r="M31" s="27"/>
      <c r="N31" s="28"/>
      <c r="O31" s="28"/>
      <c r="P31" s="82" t="s">
        <v>67</v>
      </c>
      <c r="Q31" s="32"/>
      <c r="R31" s="85" t="str">
        <f>I30</f>
        <v>Biogas</v>
      </c>
      <c r="S31" s="61" t="str">
        <f>ROUND(I43/1000,0) &amp;" GWh"</f>
        <v>0 GWh</v>
      </c>
      <c r="T31" s="42">
        <f>I$44</f>
        <v>0</v>
      </c>
      <c r="U31" s="35"/>
      <c r="AG31" s="30"/>
      <c r="AH31" s="30"/>
    </row>
    <row r="32" spans="1:34" ht="15.75">
      <c r="A32" s="5" t="s">
        <v>30</v>
      </c>
      <c r="B32" s="93">
        <f>[3]Slutanvändning!$N$2519</f>
        <v>0</v>
      </c>
      <c r="C32" s="93">
        <f>[3]Slutanvändning!$N$2520</f>
        <v>31208</v>
      </c>
      <c r="D32" s="104">
        <f>[3]Slutanvändning!$N$2513</f>
        <v>17128</v>
      </c>
      <c r="E32" s="93">
        <f>[3]Slutanvändning!$Q$2514</f>
        <v>0</v>
      </c>
      <c r="F32" s="93">
        <f>[3]Slutanvändning!$N$2515</f>
        <v>0</v>
      </c>
      <c r="G32" s="93">
        <f>[3]Slutanvändning!$N$2516</f>
        <v>3954</v>
      </c>
      <c r="H32" s="104">
        <f>[3]Slutanvändning!$N$2517</f>
        <v>0</v>
      </c>
      <c r="I32" s="93">
        <f>[3]Slutanvändning!$N$2518</f>
        <v>0</v>
      </c>
      <c r="J32" s="93">
        <v>0</v>
      </c>
      <c r="K32" s="93">
        <f>[3]Slutanvändning!U2514</f>
        <v>0</v>
      </c>
      <c r="L32" s="93">
        <f>[3]Slutanvändning!V2514</f>
        <v>0</v>
      </c>
      <c r="M32" s="93"/>
      <c r="N32" s="93"/>
      <c r="O32" s="93"/>
      <c r="P32" s="93">
        <f t="shared" ref="P32:P38" si="4">SUM(B32:N32)</f>
        <v>52290</v>
      </c>
      <c r="Q32" s="33"/>
      <c r="R32" s="86" t="str">
        <f>J30</f>
        <v>Avlutar</v>
      </c>
      <c r="S32" s="61" t="str">
        <f>ROUND(J43/1000,0) &amp;" GWh"</f>
        <v>0 GWh</v>
      </c>
      <c r="T32" s="42">
        <f>J$44</f>
        <v>0</v>
      </c>
      <c r="U32" s="36"/>
    </row>
    <row r="33" spans="1:47" ht="15.75">
      <c r="A33" s="5" t="s">
        <v>33</v>
      </c>
      <c r="B33" s="93">
        <f>[3]Slutanvändning!$N$2528</f>
        <v>2955</v>
      </c>
      <c r="C33" s="93">
        <f>[3]Slutanvändning!$N$2529</f>
        <v>47369</v>
      </c>
      <c r="D33" s="167">
        <f>[3]Slutanvändning!$N$2522</f>
        <v>9231</v>
      </c>
      <c r="E33" s="93">
        <f>[3]Slutanvändning!$Q$2523</f>
        <v>0</v>
      </c>
      <c r="F33" s="93">
        <f>[3]Slutanvändning!$N$2524</f>
        <v>163</v>
      </c>
      <c r="G33" s="93">
        <f>[3]Slutanvändning!$N$2525</f>
        <v>0</v>
      </c>
      <c r="H33" s="167">
        <f>[3]Slutanvändning!$N$2526</f>
        <v>6429</v>
      </c>
      <c r="I33" s="93">
        <f>[3]Slutanvändning!$N$2527</f>
        <v>0</v>
      </c>
      <c r="J33" s="93">
        <v>0</v>
      </c>
      <c r="K33" s="93">
        <f>[3]Slutanvändning!U2523</f>
        <v>0</v>
      </c>
      <c r="L33" s="93">
        <f>[3]Slutanvändning!V2523</f>
        <v>0</v>
      </c>
      <c r="M33" s="93"/>
      <c r="N33" s="93"/>
      <c r="O33" s="93"/>
      <c r="P33" s="93">
        <f t="shared" si="4"/>
        <v>66147</v>
      </c>
      <c r="Q33" s="33"/>
      <c r="R33" s="85" t="str">
        <f>K30</f>
        <v>Torv</v>
      </c>
      <c r="S33" s="61" t="str">
        <f>ROUND(K43/1000,0) &amp;" GWh"</f>
        <v>0 GWh</v>
      </c>
      <c r="T33" s="42">
        <f>K$44</f>
        <v>0</v>
      </c>
      <c r="U33" s="36"/>
    </row>
    <row r="34" spans="1:47" ht="15.75">
      <c r="A34" s="5" t="s">
        <v>34</v>
      </c>
      <c r="B34" s="93">
        <f>[3]Slutanvändning!$N$2537</f>
        <v>6980</v>
      </c>
      <c r="C34" s="93">
        <f>[3]Slutanvändning!$N$2538</f>
        <v>22046</v>
      </c>
      <c r="D34" s="104">
        <f>[3]Slutanvändning!$N$2531</f>
        <v>739</v>
      </c>
      <c r="E34" s="93">
        <f>[3]Slutanvändning!$Q$2532</f>
        <v>0</v>
      </c>
      <c r="F34" s="93">
        <f>[3]Slutanvändning!$N$2533</f>
        <v>0</v>
      </c>
      <c r="G34" s="93">
        <f>[3]Slutanvändning!$N$2534</f>
        <v>0</v>
      </c>
      <c r="H34" s="104">
        <f>[3]Slutanvändning!$N$2535</f>
        <v>0</v>
      </c>
      <c r="I34" s="93">
        <f>[3]Slutanvändning!$N$2536</f>
        <v>0</v>
      </c>
      <c r="J34" s="93">
        <v>0</v>
      </c>
      <c r="K34" s="93">
        <f>[3]Slutanvändning!U2532</f>
        <v>0</v>
      </c>
      <c r="L34" s="93">
        <f>[3]Slutanvändning!V2532</f>
        <v>0</v>
      </c>
      <c r="M34" s="93"/>
      <c r="N34" s="93"/>
      <c r="O34" s="93"/>
      <c r="P34" s="93">
        <f t="shared" si="4"/>
        <v>29765</v>
      </c>
      <c r="Q34" s="33"/>
      <c r="R34" s="86" t="str">
        <f>L30</f>
        <v>Avfall</v>
      </c>
      <c r="S34" s="61" t="str">
        <f>ROUND(L43/1000,0) &amp;" GWh"</f>
        <v>0 GWh</v>
      </c>
      <c r="T34" s="42">
        <f>L$44</f>
        <v>0</v>
      </c>
      <c r="U34" s="36"/>
      <c r="V34" s="8"/>
      <c r="W34" s="59"/>
    </row>
    <row r="35" spans="1:47" ht="15.75">
      <c r="A35" s="5" t="s">
        <v>35</v>
      </c>
      <c r="B35" s="93">
        <f>[3]Slutanvändning!$N$2546</f>
        <v>0</v>
      </c>
      <c r="C35" s="93">
        <f>[3]Slutanvändning!$N$2547</f>
        <v>112</v>
      </c>
      <c r="D35" s="104">
        <f>[3]Slutanvändning!$N$2540</f>
        <v>344602</v>
      </c>
      <c r="E35" s="93">
        <f>[3]Slutanvändning!$Q$2541</f>
        <v>0</v>
      </c>
      <c r="F35" s="93">
        <f>[3]Slutanvändning!$N$2542</f>
        <v>0</v>
      </c>
      <c r="G35" s="93">
        <f>[3]Slutanvändning!$N$2543</f>
        <v>64844</v>
      </c>
      <c r="H35" s="104">
        <f>[3]Slutanvändning!$N$2544</f>
        <v>0</v>
      </c>
      <c r="I35" s="93">
        <f>[3]Slutanvändning!$N$2545</f>
        <v>0</v>
      </c>
      <c r="J35" s="93">
        <v>0</v>
      </c>
      <c r="K35" s="93">
        <f>[3]Slutanvändning!U2541</f>
        <v>0</v>
      </c>
      <c r="L35" s="93">
        <f>[3]Slutanvändning!V2541</f>
        <v>0</v>
      </c>
      <c r="M35" s="93"/>
      <c r="N35" s="93"/>
      <c r="O35" s="93"/>
      <c r="P35" s="93">
        <f>SUM(B35:N35)</f>
        <v>409558</v>
      </c>
      <c r="Q35" s="33"/>
      <c r="R35" s="85" t="str">
        <f>M30</f>
        <v>RT-flis</v>
      </c>
      <c r="S35" s="61" t="str">
        <f>ROUND(M43/1000,0) &amp;" GWh"</f>
        <v>0 GWh</v>
      </c>
      <c r="T35" s="42">
        <f>M$44</f>
        <v>0</v>
      </c>
      <c r="U35" s="36"/>
    </row>
    <row r="36" spans="1:47" ht="15.75">
      <c r="A36" s="5" t="s">
        <v>36</v>
      </c>
      <c r="B36" s="93">
        <f>[3]Slutanvändning!$N$2555</f>
        <v>3996</v>
      </c>
      <c r="C36" s="93">
        <f>[3]Slutanvändning!$N$2556</f>
        <v>39846</v>
      </c>
      <c r="D36" s="104">
        <f>[3]Slutanvändning!$N$2549</f>
        <v>68794</v>
      </c>
      <c r="E36" s="93">
        <f>[3]Slutanvändning!$Q$2550</f>
        <v>0</v>
      </c>
      <c r="F36" s="93">
        <f>[3]Slutanvändning!$N$2551</f>
        <v>0</v>
      </c>
      <c r="G36" s="93">
        <f>[3]Slutanvändning!$N$2552</f>
        <v>0</v>
      </c>
      <c r="H36" s="104">
        <f>[3]Slutanvändning!$N$2553</f>
        <v>0</v>
      </c>
      <c r="I36" s="93">
        <f>[3]Slutanvändning!$N$2554</f>
        <v>0</v>
      </c>
      <c r="J36" s="93">
        <v>0</v>
      </c>
      <c r="K36" s="93">
        <f>[3]Slutanvändning!U2550</f>
        <v>0</v>
      </c>
      <c r="L36" s="93">
        <f>[3]Slutanvändning!V2550</f>
        <v>0</v>
      </c>
      <c r="M36" s="93"/>
      <c r="N36" s="93"/>
      <c r="O36" s="93"/>
      <c r="P36" s="93">
        <f t="shared" si="4"/>
        <v>112636</v>
      </c>
      <c r="Q36" s="33"/>
      <c r="R36" s="85" t="str">
        <f>N30</f>
        <v>Övrigt</v>
      </c>
      <c r="S36" s="61" t="str">
        <f>ROUND(N43/1000,0) &amp;" GWh"</f>
        <v>0 GWh</v>
      </c>
      <c r="T36" s="42">
        <f>N$44</f>
        <v>0</v>
      </c>
      <c r="U36" s="36"/>
    </row>
    <row r="37" spans="1:47" ht="15.75">
      <c r="A37" s="5" t="s">
        <v>37</v>
      </c>
      <c r="B37" s="93">
        <f>[3]Slutanvändning!$N$2564</f>
        <v>4022</v>
      </c>
      <c r="C37" s="93">
        <f>[3]Slutanvändning!$N$2565</f>
        <v>99145</v>
      </c>
      <c r="D37" s="104">
        <f>[3]Slutanvändning!$N$2558</f>
        <v>548</v>
      </c>
      <c r="E37" s="93">
        <f>[3]Slutanvändning!$Q$2559</f>
        <v>0</v>
      </c>
      <c r="F37" s="93">
        <f>[3]Slutanvändning!$N$2560</f>
        <v>0</v>
      </c>
      <c r="G37" s="93">
        <f>[3]Slutanvändning!$N$2561</f>
        <v>0</v>
      </c>
      <c r="H37" s="104">
        <f>[3]Slutanvändning!$N$2562</f>
        <v>22100</v>
      </c>
      <c r="I37" s="93">
        <f>[3]Slutanvändning!$N$2563</f>
        <v>0</v>
      </c>
      <c r="J37" s="93">
        <v>0</v>
      </c>
      <c r="K37" s="93">
        <f>[3]Slutanvändning!U2559</f>
        <v>0</v>
      </c>
      <c r="L37" s="93">
        <f>[3]Slutanvändning!V2559</f>
        <v>0</v>
      </c>
      <c r="M37" s="93"/>
      <c r="N37" s="93"/>
      <c r="O37" s="93"/>
      <c r="P37" s="93">
        <f t="shared" si="4"/>
        <v>125815</v>
      </c>
      <c r="Q37" s="33"/>
      <c r="R37" s="86" t="str">
        <f>O30</f>
        <v>Övrigt</v>
      </c>
      <c r="S37" s="61" t="str">
        <f>ROUND(O43/1000,0) &amp;" GWh"</f>
        <v>0 GWh</v>
      </c>
      <c r="T37" s="42">
        <f>O$44</f>
        <v>0</v>
      </c>
      <c r="U37" s="36"/>
    </row>
    <row r="38" spans="1:47" ht="15.75">
      <c r="A38" s="5" t="s">
        <v>38</v>
      </c>
      <c r="B38" s="93">
        <f>[3]Slutanvändning!$N$2573</f>
        <v>30167</v>
      </c>
      <c r="C38" s="93">
        <f>[3]Slutanvändning!$N$2574</f>
        <v>8454</v>
      </c>
      <c r="D38" s="104">
        <f>[3]Slutanvändning!$N$2567</f>
        <v>30</v>
      </c>
      <c r="E38" s="93">
        <f>[3]Slutanvändning!$Q$2568</f>
        <v>0</v>
      </c>
      <c r="F38" s="93">
        <f>[3]Slutanvändning!$N$2569</f>
        <v>0</v>
      </c>
      <c r="G38" s="93">
        <f>[3]Slutanvändning!$N$2570</f>
        <v>0</v>
      </c>
      <c r="H38" s="104">
        <f>[3]Slutanvändning!$N$2571</f>
        <v>0</v>
      </c>
      <c r="I38" s="93">
        <f>[3]Slutanvändning!$N$2572</f>
        <v>0</v>
      </c>
      <c r="J38" s="93">
        <v>0</v>
      </c>
      <c r="K38" s="93">
        <f>[3]Slutanvändning!U2568</f>
        <v>0</v>
      </c>
      <c r="L38" s="93">
        <f>[3]Slutanvändning!V2568</f>
        <v>0</v>
      </c>
      <c r="M38" s="93"/>
      <c r="N38" s="93"/>
      <c r="O38" s="93"/>
      <c r="P38" s="93">
        <f t="shared" si="4"/>
        <v>38651</v>
      </c>
      <c r="Q38" s="33"/>
      <c r="R38" s="44"/>
      <c r="S38" s="152" t="str">
        <f>ROUND(B43/1000,0) &amp;" GWh"</f>
        <v>0 GWh</v>
      </c>
      <c r="T38" s="40"/>
      <c r="U38" s="36"/>
    </row>
    <row r="39" spans="1:47" ht="15.75">
      <c r="A39" s="5" t="s">
        <v>39</v>
      </c>
      <c r="B39" s="93">
        <f>[3]Slutanvändning!$N$2582</f>
        <v>0</v>
      </c>
      <c r="C39" s="93">
        <f>[3]Slutanvändning!$N$2583</f>
        <v>28426</v>
      </c>
      <c r="D39" s="104">
        <f>[3]Slutanvändning!$N$2576</f>
        <v>0</v>
      </c>
      <c r="E39" s="93">
        <f>[3]Slutanvändning!$Q$2577</f>
        <v>0</v>
      </c>
      <c r="F39" s="93">
        <f>[3]Slutanvändning!$N$2578</f>
        <v>0</v>
      </c>
      <c r="G39" s="93">
        <f>[3]Slutanvändning!$N$2579</f>
        <v>0</v>
      </c>
      <c r="H39" s="104">
        <f>[3]Slutanvändning!$N$2580</f>
        <v>0</v>
      </c>
      <c r="I39" s="93">
        <f>[3]Slutanvändning!$N$2581</f>
        <v>0</v>
      </c>
      <c r="J39" s="93">
        <v>0</v>
      </c>
      <c r="K39" s="93">
        <f>[3]Slutanvändning!U2577</f>
        <v>0</v>
      </c>
      <c r="L39" s="93">
        <f>[3]Slutanvändning!V2577</f>
        <v>0</v>
      </c>
      <c r="M39" s="93"/>
      <c r="N39" s="93"/>
      <c r="O39" s="93"/>
      <c r="P39" s="93">
        <f>SUM(B39:N39)</f>
        <v>28426</v>
      </c>
      <c r="Q39" s="33"/>
      <c r="R39" s="41"/>
      <c r="S39" s="10"/>
      <c r="T39" s="64"/>
    </row>
    <row r="40" spans="1:47" ht="15.75">
      <c r="A40" s="5" t="s">
        <v>14</v>
      </c>
      <c r="B40" s="93">
        <f>SUM(B32:B39)</f>
        <v>48120</v>
      </c>
      <c r="C40" s="93">
        <f t="shared" ref="C40:O40" si="5">SUM(C32:C39)</f>
        <v>276606</v>
      </c>
      <c r="D40" s="149">
        <f t="shared" si="5"/>
        <v>441072</v>
      </c>
      <c r="E40" s="93">
        <f t="shared" si="5"/>
        <v>0</v>
      </c>
      <c r="F40" s="93">
        <f>SUM(F32:F39)</f>
        <v>163</v>
      </c>
      <c r="G40" s="93">
        <f t="shared" si="5"/>
        <v>68798</v>
      </c>
      <c r="H40" s="149">
        <f t="shared" si="5"/>
        <v>28529</v>
      </c>
      <c r="I40" s="93">
        <f t="shared" si="5"/>
        <v>0</v>
      </c>
      <c r="J40" s="93">
        <f t="shared" si="5"/>
        <v>0</v>
      </c>
      <c r="K40" s="93">
        <f t="shared" si="5"/>
        <v>0</v>
      </c>
      <c r="L40" s="93">
        <f t="shared" si="5"/>
        <v>0</v>
      </c>
      <c r="M40" s="93">
        <f t="shared" si="5"/>
        <v>0</v>
      </c>
      <c r="N40" s="93">
        <f t="shared" si="5"/>
        <v>0</v>
      </c>
      <c r="O40" s="93">
        <f t="shared" si="5"/>
        <v>0</v>
      </c>
      <c r="P40" s="93">
        <f>SUM(B40:N40)</f>
        <v>863288</v>
      </c>
      <c r="Q40" s="33"/>
      <c r="R40" s="41"/>
      <c r="S40" s="10" t="s">
        <v>25</v>
      </c>
      <c r="T40" s="64" t="s">
        <v>26</v>
      </c>
    </row>
    <row r="41" spans="1:47">
      <c r="B41" s="60"/>
      <c r="C41" s="60"/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6"/>
      <c r="R41" s="41" t="s">
        <v>40</v>
      </c>
      <c r="S41" s="65" t="str">
        <f>ROUND((B46+C46)/1000,0) &amp;" GWh"</f>
        <v>27 GWh</v>
      </c>
      <c r="T41" s="117"/>
    </row>
    <row r="42" spans="1:47">
      <c r="A42" s="46" t="s">
        <v>43</v>
      </c>
      <c r="B42" s="94">
        <f>B39+B38+B37</f>
        <v>34189</v>
      </c>
      <c r="C42" s="94">
        <f>C39+C38+C37</f>
        <v>136025</v>
      </c>
      <c r="D42" s="94">
        <f>D39+D38+D37</f>
        <v>578</v>
      </c>
      <c r="E42" s="94">
        <f t="shared" ref="E42:P42" si="6">E39+E38+E37</f>
        <v>0</v>
      </c>
      <c r="F42" s="95">
        <f t="shared" si="6"/>
        <v>0</v>
      </c>
      <c r="G42" s="94">
        <f t="shared" si="6"/>
        <v>0</v>
      </c>
      <c r="H42" s="94">
        <f t="shared" si="6"/>
        <v>22100</v>
      </c>
      <c r="I42" s="95">
        <f t="shared" si="6"/>
        <v>0</v>
      </c>
      <c r="J42" s="94">
        <f t="shared" si="6"/>
        <v>0</v>
      </c>
      <c r="K42" s="94">
        <f t="shared" si="6"/>
        <v>0</v>
      </c>
      <c r="L42" s="94">
        <f t="shared" si="6"/>
        <v>0</v>
      </c>
      <c r="M42" s="94">
        <f t="shared" si="6"/>
        <v>0</v>
      </c>
      <c r="N42" s="94">
        <f t="shared" si="6"/>
        <v>0</v>
      </c>
      <c r="O42" s="94">
        <f t="shared" si="6"/>
        <v>0</v>
      </c>
      <c r="P42" s="94">
        <f t="shared" si="6"/>
        <v>192892</v>
      </c>
      <c r="Q42" s="34"/>
      <c r="R42" s="41" t="s">
        <v>41</v>
      </c>
      <c r="S42" s="11" t="str">
        <f>ROUND(P42/1000,0) &amp;" GWh"</f>
        <v>193 GWh</v>
      </c>
      <c r="T42" s="42">
        <f>P42/P40</f>
        <v>0.22343875971865704</v>
      </c>
    </row>
    <row r="43" spans="1:47">
      <c r="A43" s="47" t="s">
        <v>45</v>
      </c>
      <c r="B43" s="113"/>
      <c r="C43" s="114">
        <f>C40+C24-C7+C46</f>
        <v>298734.48</v>
      </c>
      <c r="D43" s="114">
        <f t="shared" ref="D43:O43" si="7">D11+D24+D40</f>
        <v>443530</v>
      </c>
      <c r="E43" s="114">
        <f t="shared" si="7"/>
        <v>0</v>
      </c>
      <c r="F43" s="114">
        <f t="shared" si="7"/>
        <v>163</v>
      </c>
      <c r="G43" s="114">
        <f t="shared" si="7"/>
        <v>68798</v>
      </c>
      <c r="H43" s="114">
        <f t="shared" si="7"/>
        <v>81376</v>
      </c>
      <c r="I43" s="114">
        <f t="shared" si="7"/>
        <v>0</v>
      </c>
      <c r="J43" s="114">
        <f t="shared" si="7"/>
        <v>0</v>
      </c>
      <c r="K43" s="114">
        <f t="shared" si="7"/>
        <v>0</v>
      </c>
      <c r="L43" s="114">
        <f t="shared" si="7"/>
        <v>0</v>
      </c>
      <c r="M43" s="114">
        <f t="shared" si="7"/>
        <v>0</v>
      </c>
      <c r="N43" s="114">
        <f t="shared" si="7"/>
        <v>0</v>
      </c>
      <c r="O43" s="114">
        <f t="shared" si="7"/>
        <v>0</v>
      </c>
      <c r="P43" s="115">
        <f>SUM(C43:O43)</f>
        <v>892601.48</v>
      </c>
      <c r="Q43" s="34"/>
      <c r="R43" s="41" t="s">
        <v>42</v>
      </c>
      <c r="S43" s="11" t="str">
        <f>ROUND(P36/1000,0) &amp;" GWh"</f>
        <v>113 GWh</v>
      </c>
      <c r="T43" s="63">
        <f>P36/P40</f>
        <v>0.13047326037197321</v>
      </c>
    </row>
    <row r="44" spans="1:47">
      <c r="A44" s="47" t="s">
        <v>46</v>
      </c>
      <c r="B44" s="96"/>
      <c r="C44" s="103">
        <f>C43/$P$43</f>
        <v>0.33467845023066733</v>
      </c>
      <c r="D44" s="103">
        <f t="shared" ref="D44:P44" si="8">D43/$P$43</f>
        <v>0.49689588235950494</v>
      </c>
      <c r="E44" s="103">
        <f t="shared" si="8"/>
        <v>0</v>
      </c>
      <c r="F44" s="103">
        <f t="shared" si="8"/>
        <v>1.8261228964128539E-4</v>
      </c>
      <c r="G44" s="103">
        <f t="shared" si="8"/>
        <v>7.7075830078166582E-2</v>
      </c>
      <c r="H44" s="103">
        <f t="shared" si="8"/>
        <v>9.1167225042019878E-2</v>
      </c>
      <c r="I44" s="103">
        <f t="shared" si="8"/>
        <v>0</v>
      </c>
      <c r="J44" s="103">
        <f t="shared" si="8"/>
        <v>0</v>
      </c>
      <c r="K44" s="103">
        <f t="shared" si="8"/>
        <v>0</v>
      </c>
      <c r="L44" s="103">
        <f t="shared" si="8"/>
        <v>0</v>
      </c>
      <c r="M44" s="103">
        <f t="shared" si="8"/>
        <v>0</v>
      </c>
      <c r="N44" s="103">
        <f t="shared" si="8"/>
        <v>0</v>
      </c>
      <c r="O44" s="103">
        <f t="shared" si="8"/>
        <v>0</v>
      </c>
      <c r="P44" s="103">
        <f t="shared" si="8"/>
        <v>1</v>
      </c>
      <c r="Q44" s="34"/>
      <c r="R44" s="41" t="s">
        <v>44</v>
      </c>
      <c r="S44" s="11" t="str">
        <f>ROUND(P34/1000,0) &amp;" GWh"</f>
        <v>30 GWh</v>
      </c>
      <c r="T44" s="42">
        <f>P34/P40</f>
        <v>3.4478644438472442E-2</v>
      </c>
      <c r="U44" s="36"/>
    </row>
    <row r="45" spans="1:47">
      <c r="A45" s="48"/>
      <c r="B45" s="104"/>
      <c r="C45" s="56"/>
      <c r="D45" s="56"/>
      <c r="E45" s="56"/>
      <c r="F45" s="67"/>
      <c r="G45" s="56"/>
      <c r="H45" s="56"/>
      <c r="I45" s="67"/>
      <c r="J45" s="56"/>
      <c r="K45" s="56"/>
      <c r="L45" s="56"/>
      <c r="M45" s="56"/>
      <c r="N45" s="67"/>
      <c r="O45" s="67"/>
      <c r="P45" s="67"/>
      <c r="Q45" s="34"/>
      <c r="R45" s="41" t="s">
        <v>31</v>
      </c>
      <c r="S45" s="11" t="str">
        <f>ROUND(P32/1000,0) &amp;" GWh"</f>
        <v>52 GWh</v>
      </c>
      <c r="T45" s="42">
        <f>P32/P40</f>
        <v>6.0570748116503412E-2</v>
      </c>
      <c r="U45" s="36"/>
    </row>
    <row r="46" spans="1:47">
      <c r="A46" s="48" t="s">
        <v>49</v>
      </c>
      <c r="B46" s="68">
        <f>B24-B40</f>
        <v>5084</v>
      </c>
      <c r="C46" s="68">
        <f>(C40+C24)*0.08</f>
        <v>22128.48</v>
      </c>
      <c r="D46" s="56"/>
      <c r="E46" s="56"/>
      <c r="F46" s="67"/>
      <c r="G46" s="56"/>
      <c r="H46" s="56"/>
      <c r="I46" s="67"/>
      <c r="J46" s="56"/>
      <c r="K46" s="56"/>
      <c r="L46" s="56"/>
      <c r="M46" s="56"/>
      <c r="N46" s="67"/>
      <c r="O46" s="67"/>
      <c r="P46" s="52"/>
      <c r="Q46" s="34"/>
      <c r="R46" s="41" t="s">
        <v>47</v>
      </c>
      <c r="S46" s="11" t="str">
        <f>ROUND(P33/1000,0) &amp;" GWh"</f>
        <v>66 GWh</v>
      </c>
      <c r="T46" s="63">
        <f>P33/P40</f>
        <v>7.6622170121674341E-2</v>
      </c>
      <c r="U46" s="36"/>
    </row>
    <row r="47" spans="1:47">
      <c r="A47" s="48" t="s">
        <v>51</v>
      </c>
      <c r="B47" s="97">
        <f>B46/B24</f>
        <v>9.555672505826629E-2</v>
      </c>
      <c r="C47" s="97">
        <f>C46/(C40+C24)</f>
        <v>0.08</v>
      </c>
      <c r="D47" s="56"/>
      <c r="E47" s="56"/>
      <c r="F47" s="67"/>
      <c r="G47" s="56"/>
      <c r="H47" s="56"/>
      <c r="I47" s="67"/>
      <c r="J47" s="56"/>
      <c r="K47" s="56"/>
      <c r="L47" s="56"/>
      <c r="M47" s="56"/>
      <c r="N47" s="67"/>
      <c r="O47" s="67"/>
      <c r="P47" s="67"/>
      <c r="Q47" s="34"/>
      <c r="R47" s="41" t="s">
        <v>48</v>
      </c>
      <c r="S47" s="11" t="str">
        <f>ROUND(P35/1000,0) &amp;" GWh"</f>
        <v>410 GWh</v>
      </c>
      <c r="T47" s="63">
        <f>P35/P40</f>
        <v>0.47441641723271955</v>
      </c>
    </row>
    <row r="48" spans="1:47" ht="15.75" thickBot="1">
      <c r="A48" s="13"/>
      <c r="B48" s="98"/>
      <c r="C48" s="100"/>
      <c r="D48" s="100"/>
      <c r="E48" s="100"/>
      <c r="F48" s="101"/>
      <c r="G48" s="100"/>
      <c r="H48" s="100"/>
      <c r="I48" s="101"/>
      <c r="J48" s="100"/>
      <c r="K48" s="100"/>
      <c r="L48" s="100"/>
      <c r="M48" s="100"/>
      <c r="N48" s="101"/>
      <c r="O48" s="101"/>
      <c r="P48" s="101"/>
      <c r="Q48" s="87"/>
      <c r="R48" s="69" t="s">
        <v>50</v>
      </c>
      <c r="S48" s="11" t="str">
        <f>ROUND(P40/1000,0) &amp;" GWh"</f>
        <v>863 GWh</v>
      </c>
      <c r="T48" s="70">
        <f>SUM(T42:T47)</f>
        <v>1</v>
      </c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3"/>
      <c r="AH48" s="13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</row>
    <row r="49" spans="1:47">
      <c r="A49" s="16"/>
      <c r="B49" s="98"/>
      <c r="C49" s="100"/>
      <c r="D49" s="100"/>
      <c r="E49" s="100"/>
      <c r="F49" s="101"/>
      <c r="G49" s="100"/>
      <c r="H49" s="100"/>
      <c r="I49" s="101"/>
      <c r="J49" s="100"/>
      <c r="K49" s="100"/>
      <c r="L49" s="100"/>
      <c r="M49" s="100"/>
      <c r="N49" s="101"/>
      <c r="O49" s="101"/>
      <c r="P49" s="101"/>
      <c r="Q49" s="16"/>
      <c r="R49" s="13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3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</row>
    <row r="50" spans="1:47">
      <c r="A50" s="16"/>
      <c r="B50" s="98"/>
      <c r="C50" s="125"/>
      <c r="D50" s="100"/>
      <c r="E50" s="100"/>
      <c r="F50" s="101"/>
      <c r="G50" s="100"/>
      <c r="H50" s="100"/>
      <c r="I50" s="101"/>
      <c r="J50" s="100"/>
      <c r="K50" s="100"/>
      <c r="L50" s="100"/>
      <c r="M50" s="100"/>
      <c r="N50" s="101"/>
      <c r="O50" s="101"/>
      <c r="P50" s="101"/>
      <c r="Q50" s="16"/>
      <c r="R50" s="13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3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</row>
    <row r="51" spans="1:47">
      <c r="A51" s="16"/>
      <c r="B51" s="98"/>
      <c r="C51" s="100"/>
      <c r="D51" s="100"/>
      <c r="E51" s="100"/>
      <c r="F51" s="101"/>
      <c r="G51" s="100"/>
      <c r="H51" s="100"/>
      <c r="I51" s="101"/>
      <c r="J51" s="100"/>
      <c r="K51" s="100"/>
      <c r="L51" s="100"/>
      <c r="M51" s="100"/>
      <c r="N51" s="101"/>
      <c r="O51" s="101"/>
      <c r="P51" s="101"/>
      <c r="Q51" s="16"/>
      <c r="R51" s="13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3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</row>
    <row r="52" spans="1:47">
      <c r="A52" s="16"/>
      <c r="B52" s="14"/>
      <c r="C52" s="16"/>
      <c r="D52" s="15"/>
      <c r="E52" s="15"/>
      <c r="F52" s="24"/>
      <c r="G52" s="15"/>
      <c r="H52" s="15"/>
      <c r="I52" s="24"/>
      <c r="J52" s="15"/>
      <c r="K52" s="15"/>
      <c r="L52" s="15"/>
      <c r="M52" s="16"/>
      <c r="N52" s="17"/>
      <c r="O52" s="17"/>
      <c r="P52" s="17"/>
      <c r="Q52" s="16"/>
      <c r="R52" s="13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3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</row>
    <row r="53" spans="1:47">
      <c r="A53" s="16"/>
      <c r="B53" s="14"/>
      <c r="C53" s="16"/>
      <c r="D53" s="15"/>
      <c r="E53" s="15"/>
      <c r="F53" s="24"/>
      <c r="G53" s="15"/>
      <c r="H53" s="15"/>
      <c r="I53" s="24"/>
      <c r="J53" s="15"/>
      <c r="K53" s="15"/>
      <c r="L53" s="15"/>
      <c r="M53" s="16"/>
      <c r="N53" s="17"/>
      <c r="O53" s="17"/>
      <c r="P53" s="17"/>
      <c r="Q53" s="16"/>
      <c r="R53" s="13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3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</row>
    <row r="54" spans="1:47">
      <c r="A54" s="16"/>
      <c r="B54" s="14"/>
      <c r="C54" s="16"/>
      <c r="D54" s="15"/>
      <c r="E54" s="15"/>
      <c r="F54" s="24"/>
      <c r="G54" s="15"/>
      <c r="H54" s="15"/>
      <c r="I54" s="24"/>
      <c r="J54" s="15"/>
      <c r="K54" s="15"/>
      <c r="L54" s="15"/>
      <c r="M54" s="16"/>
      <c r="N54" s="17"/>
      <c r="O54" s="17"/>
      <c r="P54" s="17"/>
      <c r="Q54" s="16"/>
      <c r="R54" s="13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3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</row>
    <row r="55" spans="1:47" ht="15.75">
      <c r="A55" s="16"/>
      <c r="B55" s="14"/>
      <c r="C55" s="16"/>
      <c r="D55" s="15"/>
      <c r="E55" s="15"/>
      <c r="F55" s="24"/>
      <c r="G55" s="15"/>
      <c r="H55" s="15"/>
      <c r="I55" s="24"/>
      <c r="J55" s="15"/>
      <c r="K55" s="15"/>
      <c r="L55" s="15"/>
      <c r="M55" s="16"/>
      <c r="N55" s="17"/>
      <c r="O55" s="17"/>
      <c r="P55" s="17"/>
      <c r="Q55" s="16"/>
      <c r="R55" s="10"/>
      <c r="S55" s="45"/>
      <c r="T55" s="50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3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</row>
    <row r="56" spans="1:47" ht="15.75">
      <c r="A56" s="16"/>
      <c r="B56" s="14"/>
      <c r="C56" s="16"/>
      <c r="D56" s="15"/>
      <c r="E56" s="15"/>
      <c r="F56" s="24"/>
      <c r="G56" s="15"/>
      <c r="H56" s="15"/>
      <c r="I56" s="24"/>
      <c r="J56" s="15"/>
      <c r="K56" s="15"/>
      <c r="L56" s="15"/>
      <c r="M56" s="16"/>
      <c r="N56" s="17"/>
      <c r="O56" s="17"/>
      <c r="P56" s="17"/>
      <c r="Q56" s="16"/>
      <c r="R56" s="10"/>
      <c r="S56" s="45"/>
      <c r="T56" s="50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3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</row>
    <row r="57" spans="1:47" ht="15.75">
      <c r="A57" s="16"/>
      <c r="B57" s="14"/>
      <c r="C57" s="16"/>
      <c r="D57" s="15"/>
      <c r="E57" s="15"/>
      <c r="F57" s="24"/>
      <c r="G57" s="15"/>
      <c r="H57" s="15"/>
      <c r="I57" s="24"/>
      <c r="J57" s="15"/>
      <c r="K57" s="15"/>
      <c r="L57" s="15"/>
      <c r="M57" s="16"/>
      <c r="N57" s="17"/>
      <c r="O57" s="17"/>
      <c r="P57" s="17"/>
      <c r="Q57" s="16"/>
      <c r="R57" s="10"/>
      <c r="S57" s="45"/>
      <c r="T57" s="50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3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</row>
    <row r="58" spans="1:47" ht="15.75">
      <c r="A58" s="10"/>
      <c r="B58" s="72"/>
      <c r="C58" s="19"/>
      <c r="D58" s="73"/>
      <c r="E58" s="73"/>
      <c r="F58" s="74"/>
      <c r="G58" s="73"/>
      <c r="H58" s="73"/>
      <c r="I58" s="74"/>
      <c r="J58" s="73"/>
      <c r="K58" s="73"/>
      <c r="L58" s="73"/>
      <c r="M58" s="45"/>
      <c r="N58" s="84"/>
      <c r="O58" s="84"/>
      <c r="P58" s="75"/>
      <c r="Q58" s="10"/>
      <c r="R58" s="10"/>
      <c r="S58" s="45"/>
      <c r="T58" s="50"/>
    </row>
    <row r="59" spans="1:47" ht="15.75">
      <c r="A59" s="10"/>
      <c r="B59" s="72"/>
      <c r="C59" s="19"/>
      <c r="D59" s="73"/>
      <c r="E59" s="73"/>
      <c r="F59" s="74"/>
      <c r="G59" s="73"/>
      <c r="H59" s="73"/>
      <c r="I59" s="74"/>
      <c r="J59" s="73"/>
      <c r="K59" s="73"/>
      <c r="L59" s="73"/>
      <c r="M59" s="45"/>
      <c r="N59" s="84"/>
      <c r="O59" s="84"/>
      <c r="P59" s="75"/>
      <c r="Q59" s="10"/>
      <c r="R59" s="10"/>
      <c r="S59" s="20"/>
      <c r="T59" s="21"/>
    </row>
    <row r="60" spans="1:47" ht="15.75">
      <c r="A60" s="10"/>
      <c r="B60" s="72"/>
      <c r="C60" s="19"/>
      <c r="D60" s="73"/>
      <c r="E60" s="73"/>
      <c r="F60" s="74"/>
      <c r="G60" s="73"/>
      <c r="H60" s="73"/>
      <c r="I60" s="74"/>
      <c r="J60" s="73"/>
      <c r="K60" s="73"/>
      <c r="L60" s="73"/>
      <c r="M60" s="45"/>
      <c r="N60" s="84"/>
      <c r="O60" s="84"/>
      <c r="P60" s="75"/>
      <c r="Q60" s="10"/>
      <c r="R60" s="10"/>
      <c r="S60" s="10"/>
      <c r="T60" s="45"/>
    </row>
    <row r="61" spans="1:47" ht="15.75">
      <c r="A61" s="9"/>
      <c r="B61" s="72"/>
      <c r="C61" s="19"/>
      <c r="D61" s="73"/>
      <c r="E61" s="73"/>
      <c r="F61" s="74"/>
      <c r="G61" s="73"/>
      <c r="H61" s="73"/>
      <c r="I61" s="74"/>
      <c r="J61" s="73"/>
      <c r="K61" s="73"/>
      <c r="L61" s="73"/>
      <c r="M61" s="45"/>
      <c r="N61" s="84"/>
      <c r="O61" s="84"/>
      <c r="P61" s="75"/>
      <c r="Q61" s="10"/>
      <c r="R61" s="10"/>
      <c r="S61" s="77"/>
      <c r="T61" s="78"/>
    </row>
    <row r="62" spans="1:47" ht="15.75">
      <c r="A62" s="10"/>
      <c r="B62" s="72"/>
      <c r="C62" s="19"/>
      <c r="D62" s="72"/>
      <c r="E62" s="72"/>
      <c r="F62" s="76"/>
      <c r="G62" s="72"/>
      <c r="H62" s="72"/>
      <c r="I62" s="76"/>
      <c r="J62" s="72"/>
      <c r="K62" s="72"/>
      <c r="L62" s="72"/>
      <c r="M62" s="45"/>
      <c r="N62" s="84"/>
      <c r="O62" s="84"/>
      <c r="P62" s="75"/>
      <c r="Q62" s="10"/>
      <c r="R62" s="10"/>
      <c r="S62" s="45"/>
      <c r="T62" s="50"/>
    </row>
    <row r="63" spans="1:47" ht="15.75">
      <c r="A63" s="10"/>
      <c r="B63" s="72"/>
      <c r="C63" s="10"/>
      <c r="D63" s="72"/>
      <c r="E63" s="72"/>
      <c r="F63" s="76"/>
      <c r="G63" s="72"/>
      <c r="H63" s="72"/>
      <c r="I63" s="76"/>
      <c r="J63" s="72"/>
      <c r="K63" s="72"/>
      <c r="L63" s="72"/>
      <c r="M63" s="10"/>
      <c r="N63" s="75"/>
      <c r="O63" s="75"/>
      <c r="P63" s="75"/>
      <c r="Q63" s="10"/>
      <c r="R63" s="10"/>
      <c r="S63" s="45"/>
      <c r="T63" s="50"/>
    </row>
    <row r="64" spans="1:47" ht="15.75">
      <c r="A64" s="10"/>
      <c r="B64" s="72"/>
      <c r="C64" s="10"/>
      <c r="D64" s="72"/>
      <c r="E64" s="72"/>
      <c r="F64" s="76"/>
      <c r="G64" s="72"/>
      <c r="H64" s="72"/>
      <c r="I64" s="76"/>
      <c r="J64" s="72"/>
      <c r="K64" s="72"/>
      <c r="L64" s="72"/>
      <c r="M64" s="10"/>
      <c r="N64" s="75"/>
      <c r="O64" s="75"/>
      <c r="P64" s="75"/>
      <c r="Q64" s="10"/>
      <c r="R64" s="10"/>
      <c r="S64" s="45"/>
      <c r="T64" s="50"/>
    </row>
    <row r="65" spans="1:20" ht="15.75">
      <c r="A65" s="10"/>
      <c r="B65" s="56"/>
      <c r="C65" s="10"/>
      <c r="D65" s="56"/>
      <c r="E65" s="56"/>
      <c r="F65" s="67"/>
      <c r="G65" s="56"/>
      <c r="H65" s="56"/>
      <c r="I65" s="67"/>
      <c r="J65" s="56"/>
      <c r="K65" s="72"/>
      <c r="L65" s="72"/>
      <c r="M65" s="10"/>
      <c r="N65" s="75"/>
      <c r="O65" s="75"/>
      <c r="P65" s="75"/>
      <c r="Q65" s="10"/>
      <c r="R65" s="10"/>
      <c r="S65" s="45"/>
      <c r="T65" s="50"/>
    </row>
    <row r="66" spans="1:20" ht="15.75">
      <c r="A66" s="10"/>
      <c r="B66" s="56"/>
      <c r="C66" s="10"/>
      <c r="D66" s="56"/>
      <c r="E66" s="56"/>
      <c r="F66" s="67"/>
      <c r="G66" s="56"/>
      <c r="H66" s="56"/>
      <c r="I66" s="67"/>
      <c r="J66" s="56"/>
      <c r="K66" s="72"/>
      <c r="L66" s="72"/>
      <c r="M66" s="10"/>
      <c r="N66" s="75"/>
      <c r="O66" s="75"/>
      <c r="P66" s="75"/>
      <c r="Q66" s="10"/>
      <c r="R66" s="10"/>
      <c r="S66" s="45"/>
      <c r="T66" s="50"/>
    </row>
    <row r="67" spans="1:20" ht="15.75">
      <c r="A67" s="10"/>
      <c r="B67" s="56"/>
      <c r="C67" s="10"/>
      <c r="D67" s="56"/>
      <c r="E67" s="56"/>
      <c r="F67" s="67"/>
      <c r="G67" s="56"/>
      <c r="H67" s="56"/>
      <c r="I67" s="67"/>
      <c r="J67" s="56"/>
      <c r="K67" s="72"/>
      <c r="L67" s="72"/>
      <c r="M67" s="10"/>
      <c r="N67" s="75"/>
      <c r="O67" s="75"/>
      <c r="P67" s="75"/>
      <c r="Q67" s="10"/>
      <c r="R67" s="10"/>
      <c r="S67" s="45"/>
      <c r="T67" s="50"/>
    </row>
    <row r="68" spans="1:20" ht="15.75">
      <c r="A68" s="10"/>
      <c r="B68" s="56"/>
      <c r="C68" s="10"/>
      <c r="D68" s="56"/>
      <c r="E68" s="56"/>
      <c r="F68" s="67"/>
      <c r="G68" s="56"/>
      <c r="H68" s="56"/>
      <c r="I68" s="67"/>
      <c r="J68" s="56"/>
      <c r="K68" s="72"/>
      <c r="L68" s="72"/>
      <c r="M68" s="10"/>
      <c r="N68" s="75"/>
      <c r="O68" s="75"/>
      <c r="P68" s="75"/>
      <c r="Q68" s="10"/>
      <c r="R68" s="51"/>
      <c r="S68" s="20"/>
      <c r="T68" s="23"/>
    </row>
    <row r="69" spans="1:20">
      <c r="A69" s="10"/>
      <c r="B69" s="56"/>
      <c r="C69" s="10"/>
      <c r="D69" s="56"/>
      <c r="E69" s="56"/>
      <c r="F69" s="67"/>
      <c r="G69" s="56"/>
      <c r="H69" s="56"/>
      <c r="I69" s="67"/>
      <c r="J69" s="56"/>
      <c r="K69" s="72"/>
      <c r="L69" s="72"/>
      <c r="M69" s="10"/>
      <c r="N69" s="75"/>
      <c r="O69" s="75"/>
      <c r="P69" s="75"/>
      <c r="Q69" s="10"/>
    </row>
    <row r="70" spans="1:20">
      <c r="A70" s="10"/>
      <c r="B70" s="56"/>
      <c r="C70" s="10"/>
      <c r="D70" s="56"/>
      <c r="E70" s="56"/>
      <c r="F70" s="67"/>
      <c r="G70" s="56"/>
      <c r="H70" s="56"/>
      <c r="I70" s="67"/>
      <c r="J70" s="56"/>
      <c r="K70" s="72"/>
      <c r="L70" s="72"/>
      <c r="M70" s="10"/>
      <c r="N70" s="75"/>
      <c r="O70" s="75"/>
      <c r="P70" s="75"/>
      <c r="Q70" s="10"/>
    </row>
    <row r="71" spans="1:20" ht="15.75">
      <c r="A71" s="10"/>
      <c r="B71" s="22"/>
      <c r="C71" s="10"/>
      <c r="D71" s="22"/>
      <c r="E71" s="22"/>
      <c r="F71" s="25"/>
      <c r="G71" s="22"/>
      <c r="H71" s="22"/>
      <c r="I71" s="25"/>
      <c r="J71" s="22"/>
      <c r="K71" s="72"/>
      <c r="L71" s="72"/>
      <c r="M71" s="10"/>
      <c r="N71" s="75"/>
      <c r="O71" s="75"/>
      <c r="P71" s="75"/>
      <c r="Q71" s="10"/>
    </row>
  </sheetData>
  <pageMargins left="0.7" right="0.7" top="0.75" bottom="0.75" header="0.3" footer="0.3"/>
  <legacy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U71"/>
  <sheetViews>
    <sheetView topLeftCell="J16" zoomScale="70" zoomScaleNormal="70" workbookViewId="0">
      <selection activeCell="T49" sqref="T49"/>
    </sheetView>
  </sheetViews>
  <sheetFormatPr defaultColWidth="8.625" defaultRowHeight="15"/>
  <cols>
    <col min="1" max="1" width="49.5" style="12" customWidth="1"/>
    <col min="2" max="2" width="18.875" style="52" bestFit="1" customWidth="1"/>
    <col min="3" max="3" width="17.625" style="12" customWidth="1"/>
    <col min="4" max="12" width="17.625" style="52" customWidth="1"/>
    <col min="13" max="20" width="17.625" style="12" customWidth="1"/>
    <col min="21" max="16384" width="8.625" style="12"/>
  </cols>
  <sheetData>
    <row r="1" spans="1:34" ht="18.75">
      <c r="A1" s="3" t="s">
        <v>0</v>
      </c>
      <c r="Q1" s="4"/>
      <c r="R1" s="4"/>
      <c r="S1" s="4"/>
      <c r="T1" s="4"/>
    </row>
    <row r="2" spans="1:34" ht="15.75">
      <c r="A2" s="79" t="s">
        <v>94</v>
      </c>
      <c r="Q2" s="5"/>
      <c r="AG2" s="53"/>
      <c r="AH2" s="5"/>
    </row>
    <row r="3" spans="1:34" ht="30">
      <c r="A3" s="6">
        <v>2017</v>
      </c>
      <c r="C3" s="54" t="s">
        <v>1</v>
      </c>
      <c r="D3" s="54" t="s">
        <v>32</v>
      </c>
      <c r="E3" s="54" t="s">
        <v>2</v>
      </c>
      <c r="F3" s="55" t="s">
        <v>3</v>
      </c>
      <c r="G3" s="54" t="s">
        <v>17</v>
      </c>
      <c r="H3" s="54" t="s">
        <v>52</v>
      </c>
      <c r="I3" s="55" t="s">
        <v>5</v>
      </c>
      <c r="J3" s="54" t="s">
        <v>4</v>
      </c>
      <c r="K3" s="54" t="s">
        <v>6</v>
      </c>
      <c r="L3" s="54" t="s">
        <v>7</v>
      </c>
      <c r="M3" s="54" t="s">
        <v>68</v>
      </c>
      <c r="N3" s="54" t="s">
        <v>68</v>
      </c>
      <c r="O3" s="55" t="s">
        <v>68</v>
      </c>
      <c r="P3" s="57" t="s">
        <v>9</v>
      </c>
      <c r="Q3" s="53"/>
      <c r="AG3" s="53"/>
      <c r="AH3" s="53"/>
    </row>
    <row r="4" spans="1:34" s="29" customFormat="1" ht="11.25">
      <c r="A4" s="81" t="s">
        <v>60</v>
      </c>
      <c r="C4" s="80" t="s">
        <v>58</v>
      </c>
      <c r="D4" s="80" t="s">
        <v>59</v>
      </c>
      <c r="E4" s="27"/>
      <c r="F4" s="80" t="s">
        <v>61</v>
      </c>
      <c r="G4" s="27"/>
      <c r="H4" s="27"/>
      <c r="I4" s="80" t="s">
        <v>62</v>
      </c>
      <c r="J4" s="27"/>
      <c r="K4" s="27"/>
      <c r="L4" s="27"/>
      <c r="M4" s="27"/>
      <c r="N4" s="28"/>
      <c r="O4" s="28"/>
      <c r="P4" s="82" t="s">
        <v>66</v>
      </c>
      <c r="Q4" s="30"/>
      <c r="AG4" s="30"/>
      <c r="AH4" s="30"/>
    </row>
    <row r="5" spans="1:34" ht="15.75">
      <c r="A5" s="5" t="s">
        <v>53</v>
      </c>
      <c r="B5" s="60"/>
      <c r="C5" s="106">
        <f>[3]Solceller!$C$15</f>
        <v>665</v>
      </c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3">
        <f>SUM(D5:O5)</f>
        <v>0</v>
      </c>
      <c r="Q5" s="53"/>
      <c r="AG5" s="53"/>
      <c r="AH5" s="53"/>
    </row>
    <row r="6" spans="1:34" ht="15.75">
      <c r="A6" s="5" t="s">
        <v>73</v>
      </c>
      <c r="B6" s="60"/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>
        <f t="shared" ref="P6:P11" si="0">SUM(D6:O6)</f>
        <v>0</v>
      </c>
      <c r="Q6" s="53"/>
      <c r="AG6" s="53"/>
      <c r="AH6" s="53"/>
    </row>
    <row r="7" spans="1:34" ht="15.75">
      <c r="A7" s="5" t="s">
        <v>10</v>
      </c>
      <c r="B7" s="60"/>
      <c r="C7" s="104">
        <f>[3]Elproduktion!$N$482</f>
        <v>0</v>
      </c>
      <c r="D7" s="93">
        <f>[3]Elproduktion!$N$483</f>
        <v>0</v>
      </c>
      <c r="E7" s="93">
        <f>[3]Elproduktion!$Q$484</f>
        <v>0</v>
      </c>
      <c r="F7" s="93">
        <f>[3]Elproduktion!$N$485</f>
        <v>0</v>
      </c>
      <c r="G7" s="93">
        <f>[3]Elproduktion!$R$486</f>
        <v>0</v>
      </c>
      <c r="H7" s="93">
        <f>[3]Elproduktion!$S$487</f>
        <v>0</v>
      </c>
      <c r="I7" s="93">
        <f>[3]Elproduktion!$N$488</f>
        <v>0</v>
      </c>
      <c r="J7" s="93">
        <f>[3]Elproduktion!$T$486</f>
        <v>0</v>
      </c>
      <c r="K7" s="93">
        <f>[3]Elproduktion!U484</f>
        <v>0</v>
      </c>
      <c r="L7" s="93">
        <f>[3]Elproduktion!V484</f>
        <v>0</v>
      </c>
      <c r="M7" s="93"/>
      <c r="N7" s="93"/>
      <c r="O7" s="93"/>
      <c r="P7" s="93">
        <f t="shared" si="0"/>
        <v>0</v>
      </c>
      <c r="Q7" s="53"/>
      <c r="AG7" s="53"/>
      <c r="AH7" s="53"/>
    </row>
    <row r="8" spans="1:34" ht="15.75">
      <c r="A8" s="5" t="s">
        <v>11</v>
      </c>
      <c r="B8" s="60"/>
      <c r="C8" s="104">
        <f>[3]Elproduktion!$N$490</f>
        <v>0</v>
      </c>
      <c r="D8" s="93">
        <f>[3]Elproduktion!$N$491</f>
        <v>0</v>
      </c>
      <c r="E8" s="93">
        <f>[3]Elproduktion!$Q$492</f>
        <v>0</v>
      </c>
      <c r="F8" s="93">
        <f>[3]Elproduktion!$N$493</f>
        <v>0</v>
      </c>
      <c r="G8" s="93">
        <f>[3]Elproduktion!$R$494</f>
        <v>0</v>
      </c>
      <c r="H8" s="93">
        <f>[3]Elproduktion!$S$495</f>
        <v>0</v>
      </c>
      <c r="I8" s="93">
        <f>[3]Elproduktion!$N$496</f>
        <v>0</v>
      </c>
      <c r="J8" s="93">
        <f>[3]Elproduktion!$T$494</f>
        <v>0</v>
      </c>
      <c r="K8" s="93">
        <f>[3]Elproduktion!U492</f>
        <v>0</v>
      </c>
      <c r="L8" s="93">
        <f>[3]Elproduktion!V492</f>
        <v>0</v>
      </c>
      <c r="M8" s="93"/>
      <c r="N8" s="93"/>
      <c r="O8" s="93"/>
      <c r="P8" s="93">
        <f t="shared" si="0"/>
        <v>0</v>
      </c>
      <c r="Q8" s="53"/>
      <c r="AG8" s="53"/>
      <c r="AH8" s="53"/>
    </row>
    <row r="9" spans="1:34" ht="15.75">
      <c r="A9" s="5" t="s">
        <v>12</v>
      </c>
      <c r="B9" s="60"/>
      <c r="C9" s="104">
        <f>[3]Elproduktion!$N$498</f>
        <v>0</v>
      </c>
      <c r="D9" s="93">
        <f>[3]Elproduktion!$N$499</f>
        <v>0</v>
      </c>
      <c r="E9" s="93">
        <f>[3]Elproduktion!$Q$500</f>
        <v>0</v>
      </c>
      <c r="F9" s="93">
        <f>[3]Elproduktion!$N$501</f>
        <v>0</v>
      </c>
      <c r="G9" s="93">
        <f>[3]Elproduktion!$R$502</f>
        <v>0</v>
      </c>
      <c r="H9" s="93">
        <f>[3]Elproduktion!$S$503</f>
        <v>0</v>
      </c>
      <c r="I9" s="93">
        <f>[3]Elproduktion!$N$504</f>
        <v>0</v>
      </c>
      <c r="J9" s="93">
        <f>[3]Elproduktion!$T$502</f>
        <v>0</v>
      </c>
      <c r="K9" s="93">
        <f>[3]Elproduktion!U500</f>
        <v>0</v>
      </c>
      <c r="L9" s="93">
        <f>[3]Elproduktion!V500</f>
        <v>0</v>
      </c>
      <c r="M9" s="93"/>
      <c r="N9" s="93"/>
      <c r="O9" s="93"/>
      <c r="P9" s="93">
        <f t="shared" si="0"/>
        <v>0</v>
      </c>
      <c r="Q9" s="53"/>
      <c r="AG9" s="53"/>
      <c r="AH9" s="53"/>
    </row>
    <row r="10" spans="1:34" ht="15.75">
      <c r="A10" s="5" t="s">
        <v>13</v>
      </c>
      <c r="B10" s="60"/>
      <c r="C10" s="170">
        <f>[3]Elproduktion!$N$506</f>
        <v>14818.122119815667</v>
      </c>
      <c r="D10" s="93">
        <f>[3]Elproduktion!$N$507</f>
        <v>0</v>
      </c>
      <c r="E10" s="93">
        <f>[3]Elproduktion!$Q$508</f>
        <v>0</v>
      </c>
      <c r="F10" s="93">
        <f>[3]Elproduktion!$N$509</f>
        <v>0</v>
      </c>
      <c r="G10" s="93">
        <f>[3]Elproduktion!$R$510</f>
        <v>0</v>
      </c>
      <c r="H10" s="93">
        <f>[3]Elproduktion!$S$511</f>
        <v>0</v>
      </c>
      <c r="I10" s="93">
        <f>[3]Elproduktion!$N$512</f>
        <v>0</v>
      </c>
      <c r="J10" s="93">
        <f>[3]Elproduktion!$T$510</f>
        <v>0</v>
      </c>
      <c r="K10" s="93">
        <f>[3]Elproduktion!U508</f>
        <v>0</v>
      </c>
      <c r="L10" s="93">
        <f>[3]Elproduktion!V508</f>
        <v>0</v>
      </c>
      <c r="M10" s="93"/>
      <c r="N10" s="93"/>
      <c r="O10" s="93"/>
      <c r="P10" s="93">
        <f t="shared" si="0"/>
        <v>0</v>
      </c>
      <c r="Q10" s="53"/>
      <c r="R10" s="5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3"/>
      <c r="AH10" s="53"/>
    </row>
    <row r="11" spans="1:34" ht="15.75">
      <c r="A11" s="5" t="s">
        <v>14</v>
      </c>
      <c r="B11" s="60"/>
      <c r="C11" s="139">
        <f>SUM(C5:C10)</f>
        <v>15483.122119815667</v>
      </c>
      <c r="D11" s="93">
        <f t="shared" ref="D11:O11" si="1">SUM(D5:D10)</f>
        <v>0</v>
      </c>
      <c r="E11" s="93">
        <f t="shared" si="1"/>
        <v>0</v>
      </c>
      <c r="F11" s="93">
        <f t="shared" si="1"/>
        <v>0</v>
      </c>
      <c r="G11" s="93">
        <f t="shared" si="1"/>
        <v>0</v>
      </c>
      <c r="H11" s="93">
        <f t="shared" si="1"/>
        <v>0</v>
      </c>
      <c r="I11" s="93">
        <f t="shared" si="1"/>
        <v>0</v>
      </c>
      <c r="J11" s="93">
        <f t="shared" si="1"/>
        <v>0</v>
      </c>
      <c r="K11" s="93">
        <f t="shared" si="1"/>
        <v>0</v>
      </c>
      <c r="L11" s="93">
        <f t="shared" si="1"/>
        <v>0</v>
      </c>
      <c r="M11" s="93">
        <f t="shared" si="1"/>
        <v>0</v>
      </c>
      <c r="N11" s="93">
        <f t="shared" si="1"/>
        <v>0</v>
      </c>
      <c r="O11" s="93">
        <f t="shared" si="1"/>
        <v>0</v>
      </c>
      <c r="P11" s="93">
        <f t="shared" si="0"/>
        <v>0</v>
      </c>
      <c r="Q11" s="53"/>
      <c r="R11" s="5"/>
      <c r="S11" s="59"/>
      <c r="T11" s="59"/>
      <c r="U11" s="59"/>
      <c r="V11" s="59"/>
      <c r="W11" s="59"/>
      <c r="X11" s="59"/>
      <c r="Y11" s="59"/>
      <c r="Z11" s="59"/>
      <c r="AA11" s="59"/>
      <c r="AB11" s="59"/>
      <c r="AC11" s="59"/>
      <c r="AD11" s="59"/>
      <c r="AE11" s="59"/>
      <c r="AF11" s="59"/>
      <c r="AG11" s="53"/>
      <c r="AH11" s="53"/>
    </row>
    <row r="12" spans="1:34" ht="15.75">
      <c r="B12" s="60"/>
      <c r="C12" s="60"/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4"/>
      <c r="R12" s="4"/>
      <c r="S12" s="4"/>
      <c r="T12" s="4"/>
    </row>
    <row r="13" spans="1:34" ht="15.75">
      <c r="B13" s="60"/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4"/>
      <c r="R13" s="4"/>
      <c r="S13" s="4"/>
      <c r="T13" s="4"/>
    </row>
    <row r="14" spans="1:34" ht="18.75">
      <c r="A14" s="3" t="s">
        <v>15</v>
      </c>
      <c r="B14" s="7"/>
      <c r="C14" s="60"/>
      <c r="D14" s="7"/>
      <c r="E14" s="7"/>
      <c r="F14" s="7"/>
      <c r="G14" s="7"/>
      <c r="H14" s="7"/>
      <c r="I14" s="7"/>
      <c r="J14" s="60"/>
      <c r="K14" s="60"/>
      <c r="L14" s="60"/>
      <c r="M14" s="60"/>
      <c r="N14" s="60"/>
      <c r="O14" s="60"/>
      <c r="P14" s="7"/>
      <c r="Q14" s="4"/>
      <c r="R14" s="4"/>
      <c r="S14" s="4"/>
      <c r="T14" s="4"/>
    </row>
    <row r="15" spans="1:34" ht="15.75">
      <c r="A15" s="79" t="str">
        <f>A2</f>
        <v>1265 Sjöbo</v>
      </c>
      <c r="B15" s="60"/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4"/>
      <c r="R15" s="4"/>
      <c r="S15" s="4"/>
      <c r="T15" s="4"/>
    </row>
    <row r="16" spans="1:34" ht="30">
      <c r="A16" s="6">
        <v>2017</v>
      </c>
      <c r="B16" s="54" t="s">
        <v>16</v>
      </c>
      <c r="C16" s="67" t="s">
        <v>8</v>
      </c>
      <c r="D16" s="54" t="s">
        <v>32</v>
      </c>
      <c r="E16" s="54" t="s">
        <v>2</v>
      </c>
      <c r="F16" s="55" t="s">
        <v>3</v>
      </c>
      <c r="G16" s="54" t="s">
        <v>17</v>
      </c>
      <c r="H16" s="54" t="s">
        <v>52</v>
      </c>
      <c r="I16" s="55" t="s">
        <v>5</v>
      </c>
      <c r="J16" s="54" t="s">
        <v>4</v>
      </c>
      <c r="K16" s="54" t="s">
        <v>6</v>
      </c>
      <c r="L16" s="54" t="s">
        <v>7</v>
      </c>
      <c r="M16" s="54" t="s">
        <v>71</v>
      </c>
      <c r="N16" s="54" t="s">
        <v>68</v>
      </c>
      <c r="O16" s="55" t="s">
        <v>68</v>
      </c>
      <c r="P16" s="57" t="s">
        <v>9</v>
      </c>
      <c r="Q16" s="53"/>
      <c r="AG16" s="53"/>
      <c r="AH16" s="53"/>
    </row>
    <row r="17" spans="1:34" s="29" customFormat="1" ht="11.25">
      <c r="A17" s="81" t="s">
        <v>60</v>
      </c>
      <c r="B17" s="80" t="s">
        <v>63</v>
      </c>
      <c r="C17" s="49"/>
      <c r="D17" s="80" t="s">
        <v>59</v>
      </c>
      <c r="E17" s="27"/>
      <c r="F17" s="80" t="s">
        <v>61</v>
      </c>
      <c r="G17" s="27"/>
      <c r="H17" s="27"/>
      <c r="I17" s="80" t="s">
        <v>62</v>
      </c>
      <c r="J17" s="27"/>
      <c r="K17" s="27"/>
      <c r="L17" s="27"/>
      <c r="M17" s="27"/>
      <c r="N17" s="28"/>
      <c r="O17" s="28"/>
      <c r="P17" s="82" t="s">
        <v>66</v>
      </c>
      <c r="Q17" s="30"/>
      <c r="AG17" s="30"/>
      <c r="AH17" s="30"/>
    </row>
    <row r="18" spans="1:34" ht="15.75">
      <c r="A18" s="5" t="s">
        <v>18</v>
      </c>
      <c r="B18" s="93">
        <f>[3]Fjärrvärmeproduktion!$N$674</f>
        <v>0</v>
      </c>
      <c r="C18" s="93"/>
      <c r="D18" s="93">
        <f>[3]Fjärrvärmeproduktion!$N$675</f>
        <v>0</v>
      </c>
      <c r="E18" s="93">
        <f>[3]Fjärrvärmeproduktion!$Q$676</f>
        <v>0</v>
      </c>
      <c r="F18" s="93">
        <f>[3]Fjärrvärmeproduktion!$N$677</f>
        <v>0</v>
      </c>
      <c r="G18" s="93">
        <f>[3]Fjärrvärmeproduktion!$R$678</f>
        <v>0</v>
      </c>
      <c r="H18" s="93">
        <f>[3]Fjärrvärmeproduktion!$S$679</f>
        <v>0</v>
      </c>
      <c r="I18" s="93">
        <f>[3]Fjärrvärmeproduktion!$N$680</f>
        <v>0</v>
      </c>
      <c r="J18" s="93">
        <f>[3]Fjärrvärmeproduktion!$T$678</f>
        <v>0</v>
      </c>
      <c r="K18" s="93">
        <f>[3]Fjärrvärmeproduktion!U676</f>
        <v>0</v>
      </c>
      <c r="L18" s="93">
        <f>[3]Fjärrvärmeproduktion!V676</f>
        <v>0</v>
      </c>
      <c r="M18" s="93">
        <f>[3]Fjärrvärmeproduktion!$W$679</f>
        <v>0</v>
      </c>
      <c r="N18" s="93"/>
      <c r="O18" s="93"/>
      <c r="P18" s="112">
        <f>SUM(C18:O18)</f>
        <v>0</v>
      </c>
      <c r="Q18" s="4"/>
      <c r="R18" s="4"/>
      <c r="S18" s="4"/>
      <c r="T18" s="4"/>
    </row>
    <row r="19" spans="1:34" ht="15.75">
      <c r="A19" s="5" t="s">
        <v>19</v>
      </c>
      <c r="B19" s="106">
        <f>[3]Fjärrvärmeproduktion!$N$682</f>
        <v>31100</v>
      </c>
      <c r="C19" s="93"/>
      <c r="D19" s="93">
        <f>[3]Fjärrvärmeproduktion!$N$683</f>
        <v>700</v>
      </c>
      <c r="E19" s="93">
        <f>[3]Fjärrvärmeproduktion!$Q$684</f>
        <v>0</v>
      </c>
      <c r="F19" s="93">
        <f>[3]Fjärrvärmeproduktion!$N$685</f>
        <v>0</v>
      </c>
      <c r="G19" s="93">
        <f>[3]Fjärrvärmeproduktion!$R$686</f>
        <v>0</v>
      </c>
      <c r="H19" s="106">
        <f>[3]Fjärrvärmeproduktion!$S$687</f>
        <v>31300</v>
      </c>
      <c r="I19" s="93">
        <f>[3]Fjärrvärmeproduktion!$N$688</f>
        <v>0</v>
      </c>
      <c r="J19" s="93">
        <f>[3]Fjärrvärmeproduktion!$T$686</f>
        <v>0</v>
      </c>
      <c r="K19" s="93">
        <f>[3]Fjärrvärmeproduktion!U684</f>
        <v>0</v>
      </c>
      <c r="L19" s="93">
        <f>[3]Fjärrvärmeproduktion!V684</f>
        <v>0</v>
      </c>
      <c r="M19" s="93">
        <f>[3]Fjärrvärmeproduktion!$W$687</f>
        <v>0</v>
      </c>
      <c r="N19" s="93"/>
      <c r="O19" s="93"/>
      <c r="P19" s="126">
        <f t="shared" ref="P19:P24" si="2">SUM(C19:O19)</f>
        <v>32000</v>
      </c>
      <c r="Q19" s="4"/>
      <c r="R19" s="4"/>
      <c r="S19" s="4"/>
      <c r="T19" s="4"/>
    </row>
    <row r="20" spans="1:34" ht="15.75">
      <c r="A20" s="5" t="s">
        <v>20</v>
      </c>
      <c r="B20" s="93">
        <f>[3]Fjärrvärmeproduktion!$N$690</f>
        <v>0</v>
      </c>
      <c r="C20" s="93"/>
      <c r="D20" s="93">
        <f>[3]Fjärrvärmeproduktion!$N$691</f>
        <v>0</v>
      </c>
      <c r="E20" s="93">
        <f>[3]Fjärrvärmeproduktion!$Q$692</f>
        <v>0</v>
      </c>
      <c r="F20" s="93">
        <f>[3]Fjärrvärmeproduktion!$N$693</f>
        <v>0</v>
      </c>
      <c r="G20" s="93">
        <f>[3]Fjärrvärmeproduktion!$R$694</f>
        <v>0</v>
      </c>
      <c r="H20" s="93">
        <f>[3]Fjärrvärmeproduktion!$S$695</f>
        <v>0</v>
      </c>
      <c r="I20" s="93">
        <f>[3]Fjärrvärmeproduktion!$N$696</f>
        <v>0</v>
      </c>
      <c r="J20" s="93">
        <f>[3]Fjärrvärmeproduktion!$T$694</f>
        <v>0</v>
      </c>
      <c r="K20" s="93">
        <f>[3]Fjärrvärmeproduktion!U692</f>
        <v>0</v>
      </c>
      <c r="L20" s="93">
        <f>[3]Fjärrvärmeproduktion!V692</f>
        <v>0</v>
      </c>
      <c r="M20" s="93">
        <f>[3]Fjärrvärmeproduktion!$W$695</f>
        <v>0</v>
      </c>
      <c r="N20" s="93"/>
      <c r="O20" s="93"/>
      <c r="P20" s="112">
        <f t="shared" si="2"/>
        <v>0</v>
      </c>
      <c r="Q20" s="4"/>
      <c r="R20" s="4"/>
      <c r="S20" s="4"/>
      <c r="T20" s="4"/>
    </row>
    <row r="21" spans="1:34" ht="16.5" thickBot="1">
      <c r="A21" s="5" t="s">
        <v>21</v>
      </c>
      <c r="B21" s="93">
        <f>[3]Fjärrvärmeproduktion!$N$698</f>
        <v>0</v>
      </c>
      <c r="C21" s="93"/>
      <c r="D21" s="93">
        <f>[3]Fjärrvärmeproduktion!$N$699</f>
        <v>0</v>
      </c>
      <c r="E21" s="93">
        <f>[3]Fjärrvärmeproduktion!$Q$700</f>
        <v>0</v>
      </c>
      <c r="F21" s="93">
        <f>[3]Fjärrvärmeproduktion!$N$701</f>
        <v>0</v>
      </c>
      <c r="G21" s="93">
        <f>[3]Fjärrvärmeproduktion!$R$702</f>
        <v>0</v>
      </c>
      <c r="H21" s="93">
        <f>[3]Fjärrvärmeproduktion!$S$703</f>
        <v>0</v>
      </c>
      <c r="I21" s="93">
        <f>[3]Fjärrvärmeproduktion!$N$704</f>
        <v>0</v>
      </c>
      <c r="J21" s="93">
        <f>[3]Fjärrvärmeproduktion!$T$702</f>
        <v>0</v>
      </c>
      <c r="K21" s="93">
        <f>[3]Fjärrvärmeproduktion!U700</f>
        <v>0</v>
      </c>
      <c r="L21" s="93">
        <f>[3]Fjärrvärmeproduktion!V700</f>
        <v>0</v>
      </c>
      <c r="M21" s="93">
        <f>[3]Fjärrvärmeproduktion!$W$703</f>
        <v>0</v>
      </c>
      <c r="N21" s="93"/>
      <c r="O21" s="93"/>
      <c r="P21" s="112">
        <f t="shared" si="2"/>
        <v>0</v>
      </c>
      <c r="Q21" s="4"/>
      <c r="R21" s="37"/>
      <c r="S21" s="37"/>
      <c r="T21" s="37"/>
    </row>
    <row r="22" spans="1:34" ht="15.75">
      <c r="A22" s="5" t="s">
        <v>22</v>
      </c>
      <c r="B22" s="93">
        <f>[3]Fjärrvärmeproduktion!$N$706</f>
        <v>0</v>
      </c>
      <c r="C22" s="93"/>
      <c r="D22" s="93">
        <f>[3]Fjärrvärmeproduktion!$N$707</f>
        <v>0</v>
      </c>
      <c r="E22" s="93">
        <f>[3]Fjärrvärmeproduktion!$Q$708</f>
        <v>0</v>
      </c>
      <c r="F22" s="93">
        <f>[3]Fjärrvärmeproduktion!$N$709</f>
        <v>0</v>
      </c>
      <c r="G22" s="93">
        <f>[3]Fjärrvärmeproduktion!$R$710</f>
        <v>0</v>
      </c>
      <c r="H22" s="93">
        <f>[3]Fjärrvärmeproduktion!$S$711</f>
        <v>0</v>
      </c>
      <c r="I22" s="93">
        <f>[3]Fjärrvärmeproduktion!$N$712</f>
        <v>0</v>
      </c>
      <c r="J22" s="93">
        <f>[3]Fjärrvärmeproduktion!$T$710</f>
        <v>0</v>
      </c>
      <c r="K22" s="93">
        <f>[3]Fjärrvärmeproduktion!U708</f>
        <v>0</v>
      </c>
      <c r="L22" s="93">
        <f>[3]Fjärrvärmeproduktion!V708</f>
        <v>0</v>
      </c>
      <c r="M22" s="93">
        <f>[3]Fjärrvärmeproduktion!$W$711</f>
        <v>0</v>
      </c>
      <c r="N22" s="93"/>
      <c r="O22" s="93"/>
      <c r="P22" s="112">
        <f t="shared" si="2"/>
        <v>0</v>
      </c>
      <c r="Q22" s="31"/>
      <c r="R22" s="43" t="s">
        <v>24</v>
      </c>
      <c r="S22" s="88" t="str">
        <f>ROUND(P43/1000,0) &amp;" GWh"</f>
        <v>386 GWh</v>
      </c>
      <c r="T22" s="38"/>
      <c r="U22" s="36"/>
    </row>
    <row r="23" spans="1:34" ht="15.75">
      <c r="A23" s="5" t="s">
        <v>23</v>
      </c>
      <c r="B23" s="93">
        <f>[3]Fjärrvärmeproduktion!$N$714</f>
        <v>0</v>
      </c>
      <c r="C23" s="93"/>
      <c r="D23" s="93">
        <f>[3]Fjärrvärmeproduktion!$N$715</f>
        <v>0</v>
      </c>
      <c r="E23" s="93">
        <f>[3]Fjärrvärmeproduktion!$Q$716</f>
        <v>0</v>
      </c>
      <c r="F23" s="93">
        <f>[3]Fjärrvärmeproduktion!$N$717</f>
        <v>0</v>
      </c>
      <c r="G23" s="93">
        <f>[3]Fjärrvärmeproduktion!$R$718</f>
        <v>0</v>
      </c>
      <c r="H23" s="93">
        <f>[3]Fjärrvärmeproduktion!$S$719</f>
        <v>0</v>
      </c>
      <c r="I23" s="93">
        <f>[3]Fjärrvärmeproduktion!$N$720</f>
        <v>0</v>
      </c>
      <c r="J23" s="93">
        <f>[3]Fjärrvärmeproduktion!$T$718</f>
        <v>0</v>
      </c>
      <c r="K23" s="93">
        <f>[3]Fjärrvärmeproduktion!U716</f>
        <v>0</v>
      </c>
      <c r="L23" s="93">
        <f>[3]Fjärrvärmeproduktion!V716</f>
        <v>0</v>
      </c>
      <c r="M23" s="93">
        <f>[3]Fjärrvärmeproduktion!$W$719</f>
        <v>0</v>
      </c>
      <c r="N23" s="93"/>
      <c r="O23" s="93"/>
      <c r="P23" s="112">
        <f t="shared" si="2"/>
        <v>0</v>
      </c>
      <c r="Q23" s="31"/>
      <c r="R23" s="41"/>
      <c r="S23" s="4"/>
      <c r="T23" s="39"/>
      <c r="U23" s="36"/>
    </row>
    <row r="24" spans="1:34" ht="15.75">
      <c r="A24" s="5" t="s">
        <v>14</v>
      </c>
      <c r="B24" s="106">
        <f>SUM(B18:B23)</f>
        <v>31100</v>
      </c>
      <c r="C24" s="93">
        <f t="shared" ref="C24:O24" si="3">SUM(C18:C23)</f>
        <v>0</v>
      </c>
      <c r="D24" s="106">
        <f t="shared" si="3"/>
        <v>700</v>
      </c>
      <c r="E24" s="93">
        <f t="shared" si="3"/>
        <v>0</v>
      </c>
      <c r="F24" s="93">
        <f t="shared" si="3"/>
        <v>0</v>
      </c>
      <c r="G24" s="93">
        <f t="shared" si="3"/>
        <v>0</v>
      </c>
      <c r="H24" s="106">
        <f t="shared" si="3"/>
        <v>31300</v>
      </c>
      <c r="I24" s="93">
        <f t="shared" si="3"/>
        <v>0</v>
      </c>
      <c r="J24" s="93">
        <f t="shared" si="3"/>
        <v>0</v>
      </c>
      <c r="K24" s="93">
        <f t="shared" si="3"/>
        <v>0</v>
      </c>
      <c r="L24" s="93">
        <f t="shared" si="3"/>
        <v>0</v>
      </c>
      <c r="M24" s="93">
        <f t="shared" si="3"/>
        <v>0</v>
      </c>
      <c r="N24" s="93">
        <f t="shared" si="3"/>
        <v>0</v>
      </c>
      <c r="O24" s="93">
        <f t="shared" si="3"/>
        <v>0</v>
      </c>
      <c r="P24" s="126">
        <f t="shared" si="2"/>
        <v>32000</v>
      </c>
      <c r="Q24" s="31"/>
      <c r="R24" s="41"/>
      <c r="S24" s="4" t="s">
        <v>25</v>
      </c>
      <c r="T24" s="39" t="s">
        <v>26</v>
      </c>
      <c r="U24" s="36"/>
    </row>
    <row r="25" spans="1:34" ht="15.75">
      <c r="B25" s="60"/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31"/>
      <c r="R25" s="85" t="str">
        <f>C30</f>
        <v>El</v>
      </c>
      <c r="S25" s="61" t="str">
        <f>ROUND(C43/1000,0) &amp;" GWh"</f>
        <v>197 GWh</v>
      </c>
      <c r="T25" s="42">
        <f>C$44</f>
        <v>0.51181190700946133</v>
      </c>
      <c r="U25" s="36"/>
    </row>
    <row r="26" spans="1:34" ht="15.75">
      <c r="B26" s="104"/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31"/>
      <c r="R26" s="86" t="str">
        <f>D30</f>
        <v>Oljeprodukter</v>
      </c>
      <c r="S26" s="61" t="str">
        <f>ROUND(D43/1000,0) &amp;" GWh"</f>
        <v>120 GWh</v>
      </c>
      <c r="T26" s="42">
        <f>D$44</f>
        <v>0.31226877620190752</v>
      </c>
      <c r="U26" s="36"/>
    </row>
    <row r="27" spans="1:34" ht="15.75">
      <c r="B27" s="60"/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31"/>
      <c r="R27" s="86" t="str">
        <f>E30</f>
        <v>Kol och koks</v>
      </c>
      <c r="S27" s="61" t="str">
        <f>ROUND(E43/1000,0) &amp;" GWh"</f>
        <v>0 GWh</v>
      </c>
      <c r="T27" s="42">
        <f>E$44</f>
        <v>0</v>
      </c>
      <c r="U27" s="36"/>
    </row>
    <row r="28" spans="1:34" ht="18.75">
      <c r="A28" s="3" t="s">
        <v>27</v>
      </c>
      <c r="B28" s="7"/>
      <c r="C28" s="60"/>
      <c r="D28" s="7"/>
      <c r="E28" s="7"/>
      <c r="F28" s="7"/>
      <c r="G28" s="7"/>
      <c r="H28" s="7"/>
      <c r="I28" s="60"/>
      <c r="J28" s="60"/>
      <c r="K28" s="60"/>
      <c r="L28" s="60"/>
      <c r="M28" s="60"/>
      <c r="N28" s="60"/>
      <c r="O28" s="60"/>
      <c r="P28" s="60"/>
      <c r="Q28" s="31"/>
      <c r="R28" s="86" t="str">
        <f>F30</f>
        <v>Gasol/naturgas</v>
      </c>
      <c r="S28" s="61" t="str">
        <f>ROUND(F43/1000,0) &amp;" GWh"</f>
        <v>0 GWh</v>
      </c>
      <c r="T28" s="42">
        <f>F$44</f>
        <v>0</v>
      </c>
      <c r="U28" s="36"/>
    </row>
    <row r="29" spans="1:34" ht="15.75">
      <c r="A29" s="79" t="str">
        <f>A2</f>
        <v>1265 Sjöbo</v>
      </c>
      <c r="B29" s="60"/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31"/>
      <c r="R29" s="86" t="str">
        <f>G30</f>
        <v>Biodrivmedel</v>
      </c>
      <c r="S29" s="61" t="str">
        <f>ROUND(G43/1000,0) &amp;" GWh"</f>
        <v>18 GWh</v>
      </c>
      <c r="T29" s="42">
        <f>G$44</f>
        <v>4.6685432776294812E-2</v>
      </c>
      <c r="U29" s="36"/>
    </row>
    <row r="30" spans="1:34" ht="30">
      <c r="A30" s="6">
        <v>2017</v>
      </c>
      <c r="B30" s="67" t="s">
        <v>70</v>
      </c>
      <c r="C30" s="56" t="s">
        <v>8</v>
      </c>
      <c r="D30" s="54" t="s">
        <v>32</v>
      </c>
      <c r="E30" s="54" t="s">
        <v>2</v>
      </c>
      <c r="F30" s="55" t="s">
        <v>3</v>
      </c>
      <c r="G30" s="54" t="s">
        <v>28</v>
      </c>
      <c r="H30" s="54" t="s">
        <v>52</v>
      </c>
      <c r="I30" s="55" t="s">
        <v>5</v>
      </c>
      <c r="J30" s="54" t="s">
        <v>4</v>
      </c>
      <c r="K30" s="54" t="s">
        <v>6</v>
      </c>
      <c r="L30" s="54" t="s">
        <v>7</v>
      </c>
      <c r="M30" s="54" t="s">
        <v>71</v>
      </c>
      <c r="N30" s="54" t="s">
        <v>68</v>
      </c>
      <c r="O30" s="55" t="s">
        <v>68</v>
      </c>
      <c r="P30" s="57" t="s">
        <v>29</v>
      </c>
      <c r="Q30" s="31"/>
      <c r="R30" s="85" t="str">
        <f>H30</f>
        <v>Biobränslen</v>
      </c>
      <c r="S30" s="61" t="str">
        <f>ROUND(H43/1000,0) &amp;" GWh"</f>
        <v>50 GWh</v>
      </c>
      <c r="T30" s="42">
        <f>H$44</f>
        <v>0.12923388401233635</v>
      </c>
      <c r="U30" s="36"/>
    </row>
    <row r="31" spans="1:34" s="29" customFormat="1">
      <c r="A31" s="26"/>
      <c r="B31" s="80" t="s">
        <v>65</v>
      </c>
      <c r="C31" s="83" t="s">
        <v>64</v>
      </c>
      <c r="D31" s="80" t="s">
        <v>59</v>
      </c>
      <c r="E31" s="27"/>
      <c r="F31" s="80" t="s">
        <v>61</v>
      </c>
      <c r="G31" s="80" t="s">
        <v>107</v>
      </c>
      <c r="H31" s="80" t="s">
        <v>69</v>
      </c>
      <c r="I31" s="80" t="s">
        <v>62</v>
      </c>
      <c r="J31" s="27"/>
      <c r="K31" s="27"/>
      <c r="L31" s="27"/>
      <c r="M31" s="27"/>
      <c r="N31" s="28"/>
      <c r="O31" s="28"/>
      <c r="P31" s="82" t="s">
        <v>67</v>
      </c>
      <c r="Q31" s="32"/>
      <c r="R31" s="85" t="str">
        <f>I30</f>
        <v>Biogas</v>
      </c>
      <c r="S31" s="61" t="str">
        <f>ROUND(I43/1000,0) &amp;" GWh"</f>
        <v>0 GWh</v>
      </c>
      <c r="T31" s="42">
        <f>I$44</f>
        <v>0</v>
      </c>
      <c r="U31" s="35"/>
      <c r="AG31" s="30"/>
      <c r="AH31" s="30"/>
    </row>
    <row r="32" spans="1:34" ht="15.75">
      <c r="A32" s="5" t="s">
        <v>30</v>
      </c>
      <c r="B32" s="93">
        <f>[3]Slutanvändning!$N$980</f>
        <v>0</v>
      </c>
      <c r="C32" s="93">
        <f>[3]Slutanvändning!$N$981</f>
        <v>36493</v>
      </c>
      <c r="D32" s="93">
        <f>[3]Slutanvändning!$N$974</f>
        <v>24436</v>
      </c>
      <c r="E32" s="93">
        <f>[3]Slutanvändning!$Q$975</f>
        <v>0</v>
      </c>
      <c r="F32" s="93">
        <f>[3]Slutanvändning!$N$976</f>
        <v>0</v>
      </c>
      <c r="G32" s="93">
        <f>[3]Slutanvändning!$N$977</f>
        <v>5419</v>
      </c>
      <c r="H32" s="93">
        <f>[3]Slutanvändning!$N$978</f>
        <v>0</v>
      </c>
      <c r="I32" s="93">
        <f>[3]Slutanvändning!$N$979</f>
        <v>0</v>
      </c>
      <c r="J32" s="93">
        <v>0</v>
      </c>
      <c r="K32" s="93">
        <f>[3]Slutanvändning!U975</f>
        <v>0</v>
      </c>
      <c r="L32" s="93">
        <f>[3]Slutanvändning!V975</f>
        <v>0</v>
      </c>
      <c r="M32" s="93"/>
      <c r="N32" s="93"/>
      <c r="O32" s="93"/>
      <c r="P32" s="93">
        <f t="shared" ref="P32:P38" si="4">SUM(B32:N32)</f>
        <v>66348</v>
      </c>
      <c r="Q32" s="33"/>
      <c r="R32" s="86" t="str">
        <f>J30</f>
        <v>Avlutar</v>
      </c>
      <c r="S32" s="61" t="str">
        <f>ROUND(J43/1000,0) &amp;" GWh"</f>
        <v>0 GWh</v>
      </c>
      <c r="T32" s="42">
        <f>J$44</f>
        <v>0</v>
      </c>
      <c r="U32" s="36"/>
    </row>
    <row r="33" spans="1:47" ht="15.75">
      <c r="A33" s="5" t="s">
        <v>33</v>
      </c>
      <c r="B33" s="93">
        <f>[3]Slutanvändning!$N$989</f>
        <v>500</v>
      </c>
      <c r="C33" s="93">
        <f>[3]Slutanvändning!$N$990</f>
        <v>10350</v>
      </c>
      <c r="D33" s="93">
        <f>[3]Slutanvändning!$N$983</f>
        <v>1524</v>
      </c>
      <c r="E33" s="93">
        <f>[3]Slutanvändning!$Q$984</f>
        <v>0</v>
      </c>
      <c r="F33" s="93">
        <f>[3]Slutanvändning!$N$985</f>
        <v>0</v>
      </c>
      <c r="G33" s="93">
        <f>[3]Slutanvändning!$N$986</f>
        <v>0</v>
      </c>
      <c r="H33" s="93">
        <f>[3]Slutanvändning!$N$987</f>
        <v>0</v>
      </c>
      <c r="I33" s="93">
        <f>[3]Slutanvändning!$N$988</f>
        <v>0</v>
      </c>
      <c r="J33" s="93">
        <v>0</v>
      </c>
      <c r="K33" s="93">
        <f>[3]Slutanvändning!U984</f>
        <v>0</v>
      </c>
      <c r="L33" s="93">
        <f>[3]Slutanvändning!V984</f>
        <v>0</v>
      </c>
      <c r="M33" s="93"/>
      <c r="N33" s="93"/>
      <c r="O33" s="93"/>
      <c r="P33" s="93">
        <f t="shared" si="4"/>
        <v>12374</v>
      </c>
      <c r="Q33" s="33"/>
      <c r="R33" s="85" t="str">
        <f>K30</f>
        <v>Torv</v>
      </c>
      <c r="S33" s="61" t="str">
        <f>ROUND(K43/1000,0) &amp;" GWh"</f>
        <v>0 GWh</v>
      </c>
      <c r="T33" s="42">
        <f>K$44</f>
        <v>0</v>
      </c>
      <c r="U33" s="36"/>
    </row>
    <row r="34" spans="1:47" ht="15.75">
      <c r="A34" s="5" t="s">
        <v>34</v>
      </c>
      <c r="B34" s="93">
        <f>[3]Slutanvändning!$N$998</f>
        <v>8900</v>
      </c>
      <c r="C34" s="93">
        <f>[3]Slutanvändning!$N$999</f>
        <v>17465</v>
      </c>
      <c r="D34" s="93">
        <f>[3]Slutanvändning!$N$992</f>
        <v>0</v>
      </c>
      <c r="E34" s="93">
        <f>[3]Slutanvändning!$Q$993</f>
        <v>0</v>
      </c>
      <c r="F34" s="93">
        <f>[3]Slutanvändning!$N$994</f>
        <v>0</v>
      </c>
      <c r="G34" s="93">
        <f>[3]Slutanvändning!$N$995</f>
        <v>0</v>
      </c>
      <c r="H34" s="93">
        <f>[3]Slutanvändning!$N$996</f>
        <v>0</v>
      </c>
      <c r="I34" s="93">
        <f>[3]Slutanvändning!$N$997</f>
        <v>0</v>
      </c>
      <c r="J34" s="93">
        <v>0</v>
      </c>
      <c r="K34" s="93">
        <f>[3]Slutanvändning!U993</f>
        <v>0</v>
      </c>
      <c r="L34" s="93">
        <f>[3]Slutanvändning!V993</f>
        <v>0</v>
      </c>
      <c r="M34" s="93"/>
      <c r="N34" s="93"/>
      <c r="O34" s="93"/>
      <c r="P34" s="93">
        <f t="shared" si="4"/>
        <v>26365</v>
      </c>
      <c r="Q34" s="33"/>
      <c r="R34" s="86" t="str">
        <f>L30</f>
        <v>Avfall</v>
      </c>
      <c r="S34" s="61" t="str">
        <f>ROUND(L43/1000,0) &amp;" GWh"</f>
        <v>0 GWh</v>
      </c>
      <c r="T34" s="42">
        <f>L$44</f>
        <v>0</v>
      </c>
      <c r="U34" s="36"/>
      <c r="V34" s="8"/>
      <c r="W34" s="59"/>
    </row>
    <row r="35" spans="1:47" ht="15.75">
      <c r="A35" s="5" t="s">
        <v>35</v>
      </c>
      <c r="B35" s="93">
        <f>[3]Slutanvändning!$N$1007</f>
        <v>0</v>
      </c>
      <c r="C35" s="93">
        <f>[3]Slutanvändning!$N$1008</f>
        <v>5</v>
      </c>
      <c r="D35" s="93">
        <f>[3]Slutanvändning!$N$1001</f>
        <v>92341</v>
      </c>
      <c r="E35" s="93">
        <f>[3]Slutanvändning!$Q$1002</f>
        <v>0</v>
      </c>
      <c r="F35" s="93">
        <f>[3]Slutanvändning!$N$1003</f>
        <v>0</v>
      </c>
      <c r="G35" s="93">
        <f>[3]Slutanvändning!$N$1004</f>
        <v>12591</v>
      </c>
      <c r="H35" s="93">
        <f>[3]Slutanvändning!$N$1005</f>
        <v>0</v>
      </c>
      <c r="I35" s="93">
        <f>[3]Slutanvändning!$N$1006</f>
        <v>0</v>
      </c>
      <c r="J35" s="93">
        <v>0</v>
      </c>
      <c r="K35" s="93">
        <f>[3]Slutanvändning!U1002</f>
        <v>0</v>
      </c>
      <c r="L35" s="93">
        <f>[3]Slutanvändning!V1002</f>
        <v>0</v>
      </c>
      <c r="M35" s="93"/>
      <c r="N35" s="93"/>
      <c r="O35" s="93"/>
      <c r="P35" s="93">
        <f>SUM(B35:N35)</f>
        <v>104937</v>
      </c>
      <c r="Q35" s="33"/>
      <c r="R35" s="85" t="str">
        <f>M30</f>
        <v>RT-flis</v>
      </c>
      <c r="S35" s="61" t="str">
        <f>ROUND(M43/1000,0) &amp;" GWh"</f>
        <v>0 GWh</v>
      </c>
      <c r="T35" s="42">
        <f>M$44</f>
        <v>0</v>
      </c>
      <c r="U35" s="36"/>
    </row>
    <row r="36" spans="1:47" ht="15.75">
      <c r="A36" s="5" t="s">
        <v>36</v>
      </c>
      <c r="B36" s="93">
        <f>[3]Slutanvändning!$N$1016</f>
        <v>0</v>
      </c>
      <c r="C36" s="93">
        <f>[3]Slutanvändning!$N$1017</f>
        <v>22172</v>
      </c>
      <c r="D36" s="93">
        <f>[3]Slutanvändning!$N$1010</f>
        <v>479</v>
      </c>
      <c r="E36" s="93">
        <f>[3]Slutanvändning!$Q$1011</f>
        <v>0</v>
      </c>
      <c r="F36" s="93">
        <f>[3]Slutanvändning!$N$1012</f>
        <v>0</v>
      </c>
      <c r="G36" s="93">
        <f>[3]Slutanvändning!$N$1013</f>
        <v>0</v>
      </c>
      <c r="H36" s="93">
        <f>[3]Slutanvändning!$N$1014</f>
        <v>0</v>
      </c>
      <c r="I36" s="93">
        <f>[3]Slutanvändning!$N$1015</f>
        <v>0</v>
      </c>
      <c r="J36" s="93">
        <v>0</v>
      </c>
      <c r="K36" s="93">
        <f>[3]Slutanvändning!U1011</f>
        <v>0</v>
      </c>
      <c r="L36" s="93">
        <f>[3]Slutanvändning!V1011</f>
        <v>0</v>
      </c>
      <c r="M36" s="93"/>
      <c r="N36" s="93"/>
      <c r="O36" s="93"/>
      <c r="P36" s="93">
        <f t="shared" si="4"/>
        <v>22651</v>
      </c>
      <c r="Q36" s="33"/>
      <c r="R36" s="85" t="str">
        <f>N30</f>
        <v>Övrigt</v>
      </c>
      <c r="S36" s="61" t="str">
        <f>ROUND(N43/1000,0) &amp;" GWh"</f>
        <v>0 GWh</v>
      </c>
      <c r="T36" s="42">
        <f>N$44</f>
        <v>0</v>
      </c>
      <c r="U36" s="36"/>
    </row>
    <row r="37" spans="1:47" ht="15.75">
      <c r="A37" s="5" t="s">
        <v>37</v>
      </c>
      <c r="B37" s="93">
        <f>[3]Slutanvändning!$N$1025</f>
        <v>4400</v>
      </c>
      <c r="C37" s="93">
        <f>[3]Slutanvändning!$N$1026</f>
        <v>74962</v>
      </c>
      <c r="D37" s="93">
        <f>[3]Slutanvändning!$N$1019</f>
        <v>810</v>
      </c>
      <c r="E37" s="93">
        <f>[3]Slutanvändning!$Q$1020</f>
        <v>0</v>
      </c>
      <c r="F37" s="93">
        <f>[3]Slutanvändning!$N$1021</f>
        <v>0</v>
      </c>
      <c r="G37" s="93">
        <f>[3]Slutanvändning!$N$1022</f>
        <v>0</v>
      </c>
      <c r="H37" s="93">
        <f>[3]Slutanvändning!$N$1023</f>
        <v>18555</v>
      </c>
      <c r="I37" s="93">
        <f>[3]Slutanvändning!$N$1024</f>
        <v>0</v>
      </c>
      <c r="J37" s="93">
        <v>0</v>
      </c>
      <c r="K37" s="93">
        <f>[3]Slutanvändning!U1020</f>
        <v>0</v>
      </c>
      <c r="L37" s="93">
        <f>[3]Slutanvändning!V1020</f>
        <v>0</v>
      </c>
      <c r="M37" s="93"/>
      <c r="N37" s="93"/>
      <c r="O37" s="93"/>
      <c r="P37" s="93">
        <f t="shared" si="4"/>
        <v>98727</v>
      </c>
      <c r="Q37" s="33"/>
      <c r="R37" s="86" t="str">
        <f>O30</f>
        <v>Övrigt</v>
      </c>
      <c r="S37" s="61" t="str">
        <f>ROUND(O43/1000,0) &amp;" GWh"</f>
        <v>0 GWh</v>
      </c>
      <c r="T37" s="42">
        <f>O$44</f>
        <v>0</v>
      </c>
      <c r="U37" s="36"/>
    </row>
    <row r="38" spans="1:47" ht="15.75">
      <c r="A38" s="5" t="s">
        <v>38</v>
      </c>
      <c r="B38" s="93">
        <f>[3]Slutanvändning!$N$1034</f>
        <v>12661</v>
      </c>
      <c r="C38" s="93">
        <f>[3]Slutanvändning!$N$1035</f>
        <v>5273</v>
      </c>
      <c r="D38" s="93">
        <f>[3]Slutanvändning!$N$1028</f>
        <v>175</v>
      </c>
      <c r="E38" s="93">
        <f>[3]Slutanvändning!$Q$1029</f>
        <v>0</v>
      </c>
      <c r="F38" s="93">
        <f>[3]Slutanvändning!$N$1030</f>
        <v>0</v>
      </c>
      <c r="G38" s="93">
        <f>[3]Slutanvändning!$N$1031</f>
        <v>0</v>
      </c>
      <c r="H38" s="93">
        <f>[3]Slutanvändning!$N$1032</f>
        <v>0</v>
      </c>
      <c r="I38" s="93">
        <f>[3]Slutanvändning!$N$1033</f>
        <v>0</v>
      </c>
      <c r="J38" s="93">
        <v>0</v>
      </c>
      <c r="K38" s="93">
        <f>[3]Slutanvändning!U1029</f>
        <v>0</v>
      </c>
      <c r="L38" s="93">
        <f>[3]Slutanvändning!V1029</f>
        <v>0</v>
      </c>
      <c r="M38" s="93"/>
      <c r="N38" s="93"/>
      <c r="O38" s="93"/>
      <c r="P38" s="93">
        <f t="shared" si="4"/>
        <v>18109</v>
      </c>
      <c r="Q38" s="33"/>
      <c r="R38" s="44"/>
      <c r="S38" s="152" t="str">
        <f>ROUND(B43/1000,0) &amp;" GWh"</f>
        <v>0 GWh</v>
      </c>
      <c r="T38" s="40"/>
      <c r="U38" s="36"/>
    </row>
    <row r="39" spans="1:47" ht="15.75">
      <c r="A39" s="5" t="s">
        <v>39</v>
      </c>
      <c r="B39" s="93">
        <f>[3]Slutanvändning!$N$1043</f>
        <v>0</v>
      </c>
      <c r="C39" s="93">
        <f>[3]Slutanvändning!$N$1044</f>
        <v>16098</v>
      </c>
      <c r="D39" s="93">
        <f>[3]Slutanvändning!$N$1037</f>
        <v>0</v>
      </c>
      <c r="E39" s="93">
        <f>[3]Slutanvändning!$Q$1038</f>
        <v>0</v>
      </c>
      <c r="F39" s="93">
        <f>[3]Slutanvändning!$N$1039</f>
        <v>0</v>
      </c>
      <c r="G39" s="93">
        <f>[3]Slutanvändning!$N$1040</f>
        <v>0</v>
      </c>
      <c r="H39" s="93">
        <f>[3]Slutanvändning!$N$1041</f>
        <v>0</v>
      </c>
      <c r="I39" s="93"/>
      <c r="J39" s="93">
        <v>0</v>
      </c>
      <c r="K39" s="93">
        <f>[3]Slutanvändning!U1038</f>
        <v>0</v>
      </c>
      <c r="L39" s="93">
        <f>[3]Slutanvändning!V1038</f>
        <v>0</v>
      </c>
      <c r="M39" s="93"/>
      <c r="N39" s="93"/>
      <c r="O39" s="93"/>
      <c r="P39" s="93">
        <f>SUM(B39:N39)</f>
        <v>16098</v>
      </c>
      <c r="Q39" s="33"/>
      <c r="R39" s="41"/>
      <c r="S39" s="10"/>
      <c r="T39" s="64"/>
    </row>
    <row r="40" spans="1:47" ht="15.75">
      <c r="A40" s="5" t="s">
        <v>14</v>
      </c>
      <c r="B40" s="93">
        <f>SUM(B32:B39)</f>
        <v>26461</v>
      </c>
      <c r="C40" s="93">
        <f t="shared" ref="C40:O40" si="5">SUM(C32:C39)</f>
        <v>182818</v>
      </c>
      <c r="D40" s="93">
        <f t="shared" si="5"/>
        <v>119765</v>
      </c>
      <c r="E40" s="93">
        <f t="shared" si="5"/>
        <v>0</v>
      </c>
      <c r="F40" s="93">
        <f>SUM(F32:F39)</f>
        <v>0</v>
      </c>
      <c r="G40" s="93">
        <f t="shared" si="5"/>
        <v>18010</v>
      </c>
      <c r="H40" s="93">
        <f t="shared" si="5"/>
        <v>18555</v>
      </c>
      <c r="I40" s="93">
        <f t="shared" si="5"/>
        <v>0</v>
      </c>
      <c r="J40" s="93">
        <f t="shared" si="5"/>
        <v>0</v>
      </c>
      <c r="K40" s="93">
        <f t="shared" si="5"/>
        <v>0</v>
      </c>
      <c r="L40" s="93">
        <f t="shared" si="5"/>
        <v>0</v>
      </c>
      <c r="M40" s="93">
        <f t="shared" si="5"/>
        <v>0</v>
      </c>
      <c r="N40" s="93">
        <f t="shared" si="5"/>
        <v>0</v>
      </c>
      <c r="O40" s="93">
        <f t="shared" si="5"/>
        <v>0</v>
      </c>
      <c r="P40" s="93">
        <f>SUM(B40:N40)</f>
        <v>365609</v>
      </c>
      <c r="Q40" s="33"/>
      <c r="R40" s="41"/>
      <c r="S40" s="10" t="s">
        <v>25</v>
      </c>
      <c r="T40" s="64" t="s">
        <v>26</v>
      </c>
    </row>
    <row r="41" spans="1:47">
      <c r="B41" s="60"/>
      <c r="C41" s="60"/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6"/>
      <c r="R41" s="41" t="s">
        <v>40</v>
      </c>
      <c r="S41" s="65" t="str">
        <f>ROUND((B46+C46)/1000,0) &amp;" GWh"</f>
        <v>19 GWh</v>
      </c>
      <c r="T41" s="117"/>
    </row>
    <row r="42" spans="1:47">
      <c r="A42" s="46" t="s">
        <v>43</v>
      </c>
      <c r="B42" s="94">
        <f>B39+B38+B37</f>
        <v>17061</v>
      </c>
      <c r="C42" s="94">
        <f>C39+C38+C37</f>
        <v>96333</v>
      </c>
      <c r="D42" s="94">
        <f>D39+D38+D37</f>
        <v>985</v>
      </c>
      <c r="E42" s="94">
        <f t="shared" ref="E42:P42" si="6">E39+E38+E37</f>
        <v>0</v>
      </c>
      <c r="F42" s="95">
        <f t="shared" si="6"/>
        <v>0</v>
      </c>
      <c r="G42" s="94">
        <f t="shared" si="6"/>
        <v>0</v>
      </c>
      <c r="H42" s="94">
        <f t="shared" si="6"/>
        <v>18555</v>
      </c>
      <c r="I42" s="95">
        <f t="shared" si="6"/>
        <v>0</v>
      </c>
      <c r="J42" s="94">
        <f t="shared" si="6"/>
        <v>0</v>
      </c>
      <c r="K42" s="94">
        <f t="shared" si="6"/>
        <v>0</v>
      </c>
      <c r="L42" s="94">
        <f t="shared" si="6"/>
        <v>0</v>
      </c>
      <c r="M42" s="94">
        <f t="shared" si="6"/>
        <v>0</v>
      </c>
      <c r="N42" s="94">
        <f t="shared" si="6"/>
        <v>0</v>
      </c>
      <c r="O42" s="94">
        <f t="shared" si="6"/>
        <v>0</v>
      </c>
      <c r="P42" s="94">
        <f t="shared" si="6"/>
        <v>132934</v>
      </c>
      <c r="Q42" s="34"/>
      <c r="R42" s="41" t="s">
        <v>41</v>
      </c>
      <c r="S42" s="11" t="str">
        <f>ROUND(P42/1000,0) &amp;" GWh"</f>
        <v>133 GWh</v>
      </c>
      <c r="T42" s="42">
        <f>P42/P40</f>
        <v>0.36359608215333866</v>
      </c>
    </row>
    <row r="43" spans="1:47">
      <c r="A43" s="47" t="s">
        <v>45</v>
      </c>
      <c r="B43" s="113"/>
      <c r="C43" s="114">
        <f>C40+C24-C7+C46</f>
        <v>197443.44</v>
      </c>
      <c r="D43" s="114">
        <f t="shared" ref="D43:O43" si="7">D11+D24+D40</f>
        <v>120465</v>
      </c>
      <c r="E43" s="114">
        <f t="shared" si="7"/>
        <v>0</v>
      </c>
      <c r="F43" s="114">
        <f t="shared" si="7"/>
        <v>0</v>
      </c>
      <c r="G43" s="114">
        <f t="shared" si="7"/>
        <v>18010</v>
      </c>
      <c r="H43" s="114">
        <f t="shared" si="7"/>
        <v>49855</v>
      </c>
      <c r="I43" s="114">
        <f t="shared" si="7"/>
        <v>0</v>
      </c>
      <c r="J43" s="114">
        <f t="shared" si="7"/>
        <v>0</v>
      </c>
      <c r="K43" s="114">
        <f t="shared" si="7"/>
        <v>0</v>
      </c>
      <c r="L43" s="114">
        <f t="shared" si="7"/>
        <v>0</v>
      </c>
      <c r="M43" s="114">
        <f t="shared" si="7"/>
        <v>0</v>
      </c>
      <c r="N43" s="114">
        <f t="shared" si="7"/>
        <v>0</v>
      </c>
      <c r="O43" s="114">
        <f t="shared" si="7"/>
        <v>0</v>
      </c>
      <c r="P43" s="115">
        <f>SUM(C43:O43)</f>
        <v>385773.44</v>
      </c>
      <c r="Q43" s="34"/>
      <c r="R43" s="41" t="s">
        <v>42</v>
      </c>
      <c r="S43" s="11" t="str">
        <f>ROUND(P36/1000,0) &amp;" GWh"</f>
        <v>23 GWh</v>
      </c>
      <c r="T43" s="63">
        <f>P36/P40</f>
        <v>6.1954164148037928E-2</v>
      </c>
    </row>
    <row r="44" spans="1:47">
      <c r="A44" s="47" t="s">
        <v>46</v>
      </c>
      <c r="B44" s="134"/>
      <c r="C44" s="135">
        <f>C43/$P$43</f>
        <v>0.51181190700946133</v>
      </c>
      <c r="D44" s="135">
        <f t="shared" ref="D44:P44" si="8">D43/$P$43</f>
        <v>0.31226877620190752</v>
      </c>
      <c r="E44" s="135">
        <f t="shared" si="8"/>
        <v>0</v>
      </c>
      <c r="F44" s="135">
        <f t="shared" si="8"/>
        <v>0</v>
      </c>
      <c r="G44" s="135">
        <f t="shared" si="8"/>
        <v>4.6685432776294812E-2</v>
      </c>
      <c r="H44" s="135">
        <f t="shared" si="8"/>
        <v>0.12923388401233635</v>
      </c>
      <c r="I44" s="135">
        <f t="shared" si="8"/>
        <v>0</v>
      </c>
      <c r="J44" s="135">
        <f t="shared" si="8"/>
        <v>0</v>
      </c>
      <c r="K44" s="135">
        <f t="shared" si="8"/>
        <v>0</v>
      </c>
      <c r="L44" s="135">
        <f t="shared" si="8"/>
        <v>0</v>
      </c>
      <c r="M44" s="135">
        <f t="shared" si="8"/>
        <v>0</v>
      </c>
      <c r="N44" s="135">
        <f t="shared" si="8"/>
        <v>0</v>
      </c>
      <c r="O44" s="135">
        <f t="shared" si="8"/>
        <v>0</v>
      </c>
      <c r="P44" s="135">
        <f t="shared" si="8"/>
        <v>1</v>
      </c>
      <c r="Q44" s="34"/>
      <c r="R44" s="41" t="s">
        <v>44</v>
      </c>
      <c r="S44" s="11" t="str">
        <f>ROUND(P34/1000,0) &amp;" GWh"</f>
        <v>26 GWh</v>
      </c>
      <c r="T44" s="42">
        <f>P34/P40</f>
        <v>7.2112557404221456E-2</v>
      </c>
      <c r="U44" s="36"/>
    </row>
    <row r="45" spans="1:47">
      <c r="A45" s="48"/>
      <c r="B45" s="110"/>
      <c r="C45" s="130"/>
      <c r="D45" s="130"/>
      <c r="E45" s="130"/>
      <c r="F45" s="131"/>
      <c r="G45" s="130"/>
      <c r="H45" s="130"/>
      <c r="I45" s="131"/>
      <c r="J45" s="130"/>
      <c r="K45" s="130"/>
      <c r="L45" s="130"/>
      <c r="M45" s="130"/>
      <c r="N45" s="131"/>
      <c r="O45" s="131"/>
      <c r="P45" s="131"/>
      <c r="Q45" s="34"/>
      <c r="R45" s="41" t="s">
        <v>31</v>
      </c>
      <c r="S45" s="11" t="str">
        <f>ROUND(P32/1000,0) &amp;" GWh"</f>
        <v>66 GWh</v>
      </c>
      <c r="T45" s="42">
        <f>P32/P40</f>
        <v>0.18147255674778245</v>
      </c>
      <c r="U45" s="36"/>
    </row>
    <row r="46" spans="1:47">
      <c r="A46" s="48" t="s">
        <v>49</v>
      </c>
      <c r="B46" s="132">
        <f>B24-B40</f>
        <v>4639</v>
      </c>
      <c r="C46" s="132">
        <f>(C40+C24)*0.08</f>
        <v>14625.44</v>
      </c>
      <c r="D46" s="130"/>
      <c r="E46" s="130"/>
      <c r="F46" s="131"/>
      <c r="G46" s="130"/>
      <c r="H46" s="130"/>
      <c r="I46" s="131"/>
      <c r="J46" s="130"/>
      <c r="K46" s="130"/>
      <c r="L46" s="130"/>
      <c r="M46" s="130"/>
      <c r="N46" s="131"/>
      <c r="O46" s="131"/>
      <c r="P46" s="133"/>
      <c r="Q46" s="34"/>
      <c r="R46" s="41" t="s">
        <v>47</v>
      </c>
      <c r="S46" s="11" t="str">
        <f>ROUND(P33/1000,0) &amp;" GWh"</f>
        <v>12 GWh</v>
      </c>
      <c r="T46" s="63">
        <f>P33/P40</f>
        <v>3.3844899879379338E-2</v>
      </c>
      <c r="U46" s="36"/>
    </row>
    <row r="47" spans="1:47">
      <c r="A47" s="48" t="s">
        <v>51</v>
      </c>
      <c r="B47" s="71">
        <f>B46/B24</f>
        <v>0.14916398713826368</v>
      </c>
      <c r="C47" s="71">
        <f>C46/(C40+C24)</f>
        <v>0.08</v>
      </c>
      <c r="D47" s="130"/>
      <c r="E47" s="130"/>
      <c r="F47" s="131"/>
      <c r="G47" s="130"/>
      <c r="H47" s="130"/>
      <c r="I47" s="131"/>
      <c r="J47" s="130"/>
      <c r="K47" s="130"/>
      <c r="L47" s="130"/>
      <c r="M47" s="130"/>
      <c r="N47" s="131"/>
      <c r="O47" s="131"/>
      <c r="P47" s="131"/>
      <c r="Q47" s="34"/>
      <c r="R47" s="41" t="s">
        <v>48</v>
      </c>
      <c r="S47" s="11" t="str">
        <f>ROUND(P35/1000,0) &amp;" GWh"</f>
        <v>105 GWh</v>
      </c>
      <c r="T47" s="63">
        <f>P35/P40</f>
        <v>0.28701973966724015</v>
      </c>
    </row>
    <row r="48" spans="1:47" ht="15.75" thickBot="1">
      <c r="A48" s="13"/>
      <c r="B48" s="14"/>
      <c r="C48" s="16"/>
      <c r="D48" s="15"/>
      <c r="E48" s="15"/>
      <c r="F48" s="24"/>
      <c r="G48" s="15"/>
      <c r="H48" s="15"/>
      <c r="I48" s="24"/>
      <c r="J48" s="15"/>
      <c r="K48" s="15"/>
      <c r="L48" s="15"/>
      <c r="M48" s="16"/>
      <c r="N48" s="17"/>
      <c r="O48" s="17"/>
      <c r="P48" s="17"/>
      <c r="Q48" s="87"/>
      <c r="R48" s="69" t="s">
        <v>50</v>
      </c>
      <c r="S48" s="11" t="str">
        <f>ROUND(P40/1000,0) &amp;" GWh"</f>
        <v>366 GWh</v>
      </c>
      <c r="T48" s="70">
        <f>SUM(T42:T47)</f>
        <v>1</v>
      </c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3"/>
      <c r="AH48" s="13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</row>
    <row r="49" spans="1:47">
      <c r="A49" s="16"/>
      <c r="B49" s="14"/>
      <c r="C49" s="16"/>
      <c r="D49" s="15"/>
      <c r="E49" s="15"/>
      <c r="F49" s="24"/>
      <c r="G49" s="15"/>
      <c r="H49" s="15"/>
      <c r="I49" s="24"/>
      <c r="J49" s="15"/>
      <c r="K49" s="15"/>
      <c r="L49" s="15"/>
      <c r="M49" s="16"/>
      <c r="N49" s="17"/>
      <c r="O49" s="17"/>
      <c r="P49" s="17"/>
      <c r="Q49" s="16"/>
      <c r="R49" s="13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3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</row>
    <row r="50" spans="1:47">
      <c r="A50" s="16"/>
      <c r="B50" s="14"/>
      <c r="C50" s="18"/>
      <c r="D50" s="15"/>
      <c r="E50" s="15"/>
      <c r="F50" s="24"/>
      <c r="G50" s="15"/>
      <c r="H50" s="15"/>
      <c r="I50" s="24"/>
      <c r="J50" s="15"/>
      <c r="K50" s="15"/>
      <c r="L50" s="15"/>
      <c r="M50" s="16"/>
      <c r="N50" s="17"/>
      <c r="O50" s="17"/>
      <c r="P50" s="17"/>
      <c r="Q50" s="16"/>
      <c r="R50" s="13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3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</row>
    <row r="51" spans="1:47">
      <c r="A51" s="16"/>
      <c r="B51" s="14"/>
      <c r="C51" s="16"/>
      <c r="D51" s="15"/>
      <c r="E51" s="15"/>
      <c r="F51" s="24"/>
      <c r="G51" s="15"/>
      <c r="H51" s="15"/>
      <c r="I51" s="24"/>
      <c r="J51" s="15"/>
      <c r="K51" s="15"/>
      <c r="L51" s="15"/>
      <c r="M51" s="16"/>
      <c r="N51" s="17"/>
      <c r="O51" s="17"/>
      <c r="P51" s="17"/>
      <c r="Q51" s="16"/>
      <c r="R51" s="13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3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</row>
    <row r="52" spans="1:47">
      <c r="A52" s="16"/>
      <c r="B52" s="14"/>
      <c r="C52" s="16"/>
      <c r="D52" s="15"/>
      <c r="E52" s="15"/>
      <c r="F52" s="24"/>
      <c r="G52" s="15"/>
      <c r="H52" s="15"/>
      <c r="I52" s="24"/>
      <c r="J52" s="15"/>
      <c r="K52" s="15"/>
      <c r="L52" s="15"/>
      <c r="M52" s="16"/>
      <c r="N52" s="17"/>
      <c r="O52" s="17"/>
      <c r="P52" s="17"/>
      <c r="Q52" s="16"/>
      <c r="R52" s="13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3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</row>
    <row r="53" spans="1:47">
      <c r="A53" s="16"/>
      <c r="B53" s="14"/>
      <c r="C53" s="16"/>
      <c r="D53" s="15"/>
      <c r="E53" s="15"/>
      <c r="F53" s="24"/>
      <c r="G53" s="15"/>
      <c r="H53" s="15"/>
      <c r="I53" s="24"/>
      <c r="J53" s="15"/>
      <c r="K53" s="15"/>
      <c r="L53" s="15"/>
      <c r="M53" s="16"/>
      <c r="N53" s="17"/>
      <c r="O53" s="17"/>
      <c r="P53" s="17"/>
      <c r="Q53" s="16"/>
      <c r="R53" s="13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3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</row>
    <row r="54" spans="1:47">
      <c r="A54" s="16"/>
      <c r="B54" s="14"/>
      <c r="C54" s="16"/>
      <c r="D54" s="15"/>
      <c r="E54" s="15"/>
      <c r="F54" s="24"/>
      <c r="G54" s="15"/>
      <c r="H54" s="15"/>
      <c r="I54" s="24"/>
      <c r="J54" s="15"/>
      <c r="K54" s="15"/>
      <c r="L54" s="15"/>
      <c r="M54" s="16"/>
      <c r="N54" s="17"/>
      <c r="O54" s="17"/>
      <c r="P54" s="17"/>
      <c r="Q54" s="16"/>
      <c r="R54" s="13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3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</row>
    <row r="55" spans="1:47" ht="15.75">
      <c r="A55" s="16"/>
      <c r="B55" s="14"/>
      <c r="C55" s="16"/>
      <c r="D55" s="15"/>
      <c r="E55" s="15"/>
      <c r="F55" s="24"/>
      <c r="G55" s="15"/>
      <c r="H55" s="15"/>
      <c r="I55" s="24"/>
      <c r="J55" s="15"/>
      <c r="K55" s="15"/>
      <c r="L55" s="15"/>
      <c r="M55" s="16"/>
      <c r="N55" s="17"/>
      <c r="O55" s="17"/>
      <c r="P55" s="17"/>
      <c r="Q55" s="16"/>
      <c r="R55" s="10"/>
      <c r="S55" s="45"/>
      <c r="T55" s="50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3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</row>
    <row r="56" spans="1:47" ht="15.75">
      <c r="A56" s="16"/>
      <c r="B56" s="14"/>
      <c r="C56" s="16"/>
      <c r="D56" s="15"/>
      <c r="E56" s="15"/>
      <c r="F56" s="24"/>
      <c r="G56" s="15"/>
      <c r="H56" s="15"/>
      <c r="I56" s="24"/>
      <c r="J56" s="15"/>
      <c r="K56" s="15"/>
      <c r="L56" s="15"/>
      <c r="M56" s="16"/>
      <c r="N56" s="17"/>
      <c r="O56" s="17"/>
      <c r="P56" s="17"/>
      <c r="Q56" s="16"/>
      <c r="R56" s="10"/>
      <c r="S56" s="45"/>
      <c r="T56" s="50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3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</row>
    <row r="57" spans="1:47" ht="15.75">
      <c r="A57" s="16"/>
      <c r="B57" s="14"/>
      <c r="C57" s="16"/>
      <c r="D57" s="15"/>
      <c r="E57" s="15"/>
      <c r="F57" s="24"/>
      <c r="G57" s="15"/>
      <c r="H57" s="15"/>
      <c r="I57" s="24"/>
      <c r="J57" s="15"/>
      <c r="K57" s="15"/>
      <c r="L57" s="15"/>
      <c r="M57" s="16"/>
      <c r="N57" s="17"/>
      <c r="O57" s="17"/>
      <c r="P57" s="17"/>
      <c r="Q57" s="16"/>
      <c r="R57" s="10"/>
      <c r="S57" s="45"/>
      <c r="T57" s="50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3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</row>
    <row r="58" spans="1:47" ht="15.75">
      <c r="A58" s="10"/>
      <c r="B58" s="72"/>
      <c r="C58" s="19"/>
      <c r="D58" s="73"/>
      <c r="E58" s="73"/>
      <c r="F58" s="74"/>
      <c r="G58" s="73"/>
      <c r="H58" s="73"/>
      <c r="I58" s="74"/>
      <c r="J58" s="73"/>
      <c r="K58" s="73"/>
      <c r="L58" s="73"/>
      <c r="M58" s="45"/>
      <c r="N58" s="84"/>
      <c r="O58" s="84"/>
      <c r="P58" s="75"/>
      <c r="Q58" s="10"/>
      <c r="R58" s="10"/>
      <c r="S58" s="45"/>
      <c r="T58" s="50"/>
    </row>
    <row r="59" spans="1:47" ht="15.75">
      <c r="A59" s="10"/>
      <c r="B59" s="72"/>
      <c r="C59" s="19"/>
      <c r="D59" s="73"/>
      <c r="E59" s="73"/>
      <c r="F59" s="74"/>
      <c r="G59" s="73"/>
      <c r="H59" s="73"/>
      <c r="I59" s="74"/>
      <c r="J59" s="73"/>
      <c r="K59" s="73"/>
      <c r="L59" s="73"/>
      <c r="M59" s="45"/>
      <c r="N59" s="84"/>
      <c r="O59" s="84"/>
      <c r="P59" s="75"/>
      <c r="Q59" s="10"/>
      <c r="R59" s="10"/>
      <c r="S59" s="20"/>
      <c r="T59" s="21"/>
    </row>
    <row r="60" spans="1:47" ht="15.75">
      <c r="A60" s="10"/>
      <c r="B60" s="72"/>
      <c r="C60" s="19"/>
      <c r="D60" s="73"/>
      <c r="E60" s="73"/>
      <c r="F60" s="74"/>
      <c r="G60" s="73"/>
      <c r="H60" s="73"/>
      <c r="I60" s="74"/>
      <c r="J60" s="73"/>
      <c r="K60" s="73"/>
      <c r="L60" s="73"/>
      <c r="M60" s="45"/>
      <c r="N60" s="84"/>
      <c r="O60" s="84"/>
      <c r="P60" s="75"/>
      <c r="Q60" s="10"/>
      <c r="R60" s="10"/>
      <c r="S60" s="10"/>
      <c r="T60" s="45"/>
    </row>
    <row r="61" spans="1:47" ht="15.75">
      <c r="A61" s="9"/>
      <c r="B61" s="72"/>
      <c r="C61" s="19"/>
      <c r="D61" s="73"/>
      <c r="E61" s="73"/>
      <c r="F61" s="74"/>
      <c r="G61" s="73"/>
      <c r="H61" s="73"/>
      <c r="I61" s="74"/>
      <c r="J61" s="73"/>
      <c r="K61" s="73"/>
      <c r="L61" s="73"/>
      <c r="M61" s="45"/>
      <c r="N61" s="84"/>
      <c r="O61" s="84"/>
      <c r="P61" s="75"/>
      <c r="Q61" s="10"/>
      <c r="R61" s="10"/>
      <c r="S61" s="77"/>
      <c r="T61" s="78"/>
    </row>
    <row r="62" spans="1:47" ht="15.75">
      <c r="A62" s="10"/>
      <c r="B62" s="72"/>
      <c r="C62" s="19"/>
      <c r="D62" s="72"/>
      <c r="E62" s="72"/>
      <c r="F62" s="76"/>
      <c r="G62" s="72"/>
      <c r="H62" s="72"/>
      <c r="I62" s="76"/>
      <c r="J62" s="72"/>
      <c r="K62" s="72"/>
      <c r="L62" s="72"/>
      <c r="M62" s="45"/>
      <c r="N62" s="84"/>
      <c r="O62" s="84"/>
      <c r="P62" s="75"/>
      <c r="Q62" s="10"/>
      <c r="R62" s="10"/>
      <c r="S62" s="45"/>
      <c r="T62" s="50"/>
    </row>
    <row r="63" spans="1:47" ht="15.75">
      <c r="A63" s="10"/>
      <c r="B63" s="72"/>
      <c r="C63" s="10"/>
      <c r="D63" s="72"/>
      <c r="E63" s="72"/>
      <c r="F63" s="76"/>
      <c r="G63" s="72"/>
      <c r="H63" s="72"/>
      <c r="I63" s="76"/>
      <c r="J63" s="72"/>
      <c r="K63" s="72"/>
      <c r="L63" s="72"/>
      <c r="M63" s="10"/>
      <c r="N63" s="75"/>
      <c r="O63" s="75"/>
      <c r="P63" s="75"/>
      <c r="Q63" s="10"/>
      <c r="R63" s="10"/>
      <c r="S63" s="45"/>
      <c r="T63" s="50"/>
    </row>
    <row r="64" spans="1:47" ht="15.75">
      <c r="A64" s="10"/>
      <c r="B64" s="72"/>
      <c r="C64" s="10"/>
      <c r="D64" s="72"/>
      <c r="E64" s="72"/>
      <c r="F64" s="76"/>
      <c r="G64" s="72"/>
      <c r="H64" s="72"/>
      <c r="I64" s="76"/>
      <c r="J64" s="72"/>
      <c r="K64" s="72"/>
      <c r="L64" s="72"/>
      <c r="M64" s="10"/>
      <c r="N64" s="75"/>
      <c r="O64" s="75"/>
      <c r="P64" s="75"/>
      <c r="Q64" s="10"/>
      <c r="R64" s="10"/>
      <c r="S64" s="45"/>
      <c r="T64" s="50"/>
    </row>
    <row r="65" spans="1:20" ht="15.75">
      <c r="A65" s="10"/>
      <c r="B65" s="56"/>
      <c r="C65" s="10"/>
      <c r="D65" s="56"/>
      <c r="E65" s="56"/>
      <c r="F65" s="67"/>
      <c r="G65" s="56"/>
      <c r="H65" s="56"/>
      <c r="I65" s="67"/>
      <c r="J65" s="56"/>
      <c r="K65" s="72"/>
      <c r="L65" s="72"/>
      <c r="M65" s="10"/>
      <c r="N65" s="75"/>
      <c r="O65" s="75"/>
      <c r="P65" s="75"/>
      <c r="Q65" s="10"/>
      <c r="R65" s="10"/>
      <c r="S65" s="45"/>
      <c r="T65" s="50"/>
    </row>
    <row r="66" spans="1:20" ht="15.75">
      <c r="A66" s="10"/>
      <c r="B66" s="56"/>
      <c r="C66" s="10"/>
      <c r="D66" s="56"/>
      <c r="E66" s="56"/>
      <c r="F66" s="67"/>
      <c r="G66" s="56"/>
      <c r="H66" s="56"/>
      <c r="I66" s="67"/>
      <c r="J66" s="56"/>
      <c r="K66" s="72"/>
      <c r="L66" s="72"/>
      <c r="M66" s="10"/>
      <c r="N66" s="75"/>
      <c r="O66" s="75"/>
      <c r="P66" s="75"/>
      <c r="Q66" s="10"/>
      <c r="R66" s="10"/>
      <c r="S66" s="45"/>
      <c r="T66" s="50"/>
    </row>
    <row r="67" spans="1:20" ht="15.75">
      <c r="A67" s="10"/>
      <c r="B67" s="56"/>
      <c r="C67" s="10"/>
      <c r="D67" s="56"/>
      <c r="E67" s="56"/>
      <c r="F67" s="67"/>
      <c r="G67" s="56"/>
      <c r="H67" s="56"/>
      <c r="I67" s="67"/>
      <c r="J67" s="56"/>
      <c r="K67" s="72"/>
      <c r="L67" s="72"/>
      <c r="M67" s="10"/>
      <c r="N67" s="75"/>
      <c r="O67" s="75"/>
      <c r="P67" s="75"/>
      <c r="Q67" s="10"/>
      <c r="R67" s="10"/>
      <c r="S67" s="45"/>
      <c r="T67" s="50"/>
    </row>
    <row r="68" spans="1:20" ht="15.75">
      <c r="A68" s="10"/>
      <c r="B68" s="56"/>
      <c r="C68" s="10"/>
      <c r="D68" s="56"/>
      <c r="E68" s="56"/>
      <c r="F68" s="67"/>
      <c r="G68" s="56"/>
      <c r="H68" s="56"/>
      <c r="I68" s="67"/>
      <c r="J68" s="56"/>
      <c r="K68" s="72"/>
      <c r="L68" s="72"/>
      <c r="M68" s="10"/>
      <c r="N68" s="75"/>
      <c r="O68" s="75"/>
      <c r="P68" s="75"/>
      <c r="Q68" s="10"/>
      <c r="R68" s="51"/>
      <c r="S68" s="20"/>
      <c r="T68" s="23"/>
    </row>
    <row r="69" spans="1:20">
      <c r="A69" s="10"/>
      <c r="B69" s="56"/>
      <c r="C69" s="10"/>
      <c r="D69" s="56"/>
      <c r="E69" s="56"/>
      <c r="F69" s="67"/>
      <c r="G69" s="56"/>
      <c r="H69" s="56"/>
      <c r="I69" s="67"/>
      <c r="J69" s="56"/>
      <c r="K69" s="72"/>
      <c r="L69" s="72"/>
      <c r="M69" s="10"/>
      <c r="N69" s="75"/>
      <c r="O69" s="75"/>
      <c r="P69" s="75"/>
      <c r="Q69" s="10"/>
    </row>
    <row r="70" spans="1:20">
      <c r="A70" s="10"/>
      <c r="B70" s="56"/>
      <c r="C70" s="10"/>
      <c r="D70" s="56"/>
      <c r="E70" s="56"/>
      <c r="F70" s="67"/>
      <c r="G70" s="56"/>
      <c r="H70" s="56"/>
      <c r="I70" s="67"/>
      <c r="J70" s="56"/>
      <c r="K70" s="72"/>
      <c r="L70" s="72"/>
      <c r="M70" s="10"/>
      <c r="N70" s="75"/>
      <c r="O70" s="75"/>
      <c r="P70" s="75"/>
      <c r="Q70" s="10"/>
    </row>
    <row r="71" spans="1:20" ht="15.75">
      <c r="A71" s="10"/>
      <c r="B71" s="22"/>
      <c r="C71" s="10"/>
      <c r="D71" s="22"/>
      <c r="E71" s="22"/>
      <c r="F71" s="25"/>
      <c r="G71" s="22"/>
      <c r="H71" s="22"/>
      <c r="I71" s="25"/>
      <c r="J71" s="22"/>
      <c r="K71" s="72"/>
      <c r="L71" s="72"/>
      <c r="M71" s="10"/>
      <c r="N71" s="75"/>
      <c r="O71" s="75"/>
      <c r="P71" s="75"/>
      <c r="Q71" s="10"/>
    </row>
  </sheetData>
  <pageMargins left="0.7" right="0.7" top="0.75" bottom="0.75" header="0.3" footer="0.3"/>
  <legacyDrawing r:id="rId1"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U71"/>
  <sheetViews>
    <sheetView topLeftCell="G6" zoomScale="70" zoomScaleNormal="70" workbookViewId="0">
      <selection activeCell="T49" sqref="T49"/>
    </sheetView>
  </sheetViews>
  <sheetFormatPr defaultColWidth="8.625" defaultRowHeight="15"/>
  <cols>
    <col min="1" max="1" width="49.5" style="12" customWidth="1"/>
    <col min="2" max="2" width="17.625" style="52" customWidth="1"/>
    <col min="3" max="3" width="17.625" style="12" customWidth="1"/>
    <col min="4" max="12" width="17.625" style="52" customWidth="1"/>
    <col min="13" max="20" width="17.625" style="12" customWidth="1"/>
    <col min="21" max="16384" width="8.625" style="12"/>
  </cols>
  <sheetData>
    <row r="1" spans="1:34" ht="18.75">
      <c r="A1" s="3" t="s">
        <v>0</v>
      </c>
      <c r="Q1" s="4"/>
      <c r="R1" s="4"/>
      <c r="S1" s="4"/>
      <c r="T1" s="4"/>
    </row>
    <row r="2" spans="1:34" ht="15.75">
      <c r="A2" s="79" t="s">
        <v>95</v>
      </c>
      <c r="Q2" s="5"/>
      <c r="AG2" s="53"/>
      <c r="AH2" s="5"/>
    </row>
    <row r="3" spans="1:34" ht="30">
      <c r="A3" s="6">
        <v>2017</v>
      </c>
      <c r="C3" s="54" t="s">
        <v>1</v>
      </c>
      <c r="D3" s="54" t="s">
        <v>32</v>
      </c>
      <c r="E3" s="54" t="s">
        <v>2</v>
      </c>
      <c r="F3" s="55" t="s">
        <v>3</v>
      </c>
      <c r="G3" s="54" t="s">
        <v>17</v>
      </c>
      <c r="H3" s="54" t="s">
        <v>52</v>
      </c>
      <c r="I3" s="55" t="s">
        <v>5</v>
      </c>
      <c r="J3" s="54" t="s">
        <v>4</v>
      </c>
      <c r="K3" s="54" t="s">
        <v>6</v>
      </c>
      <c r="L3" s="54" t="s">
        <v>7</v>
      </c>
      <c r="M3" s="54" t="s">
        <v>68</v>
      </c>
      <c r="N3" s="54" t="s">
        <v>68</v>
      </c>
      <c r="O3" s="55" t="s">
        <v>68</v>
      </c>
      <c r="P3" s="57" t="s">
        <v>9</v>
      </c>
      <c r="Q3" s="53"/>
      <c r="AG3" s="53"/>
      <c r="AH3" s="53"/>
    </row>
    <row r="4" spans="1:34" s="29" customFormat="1" ht="11.25">
      <c r="A4" s="81" t="s">
        <v>60</v>
      </c>
      <c r="C4" s="80" t="s">
        <v>58</v>
      </c>
      <c r="D4" s="80" t="s">
        <v>59</v>
      </c>
      <c r="E4" s="27"/>
      <c r="F4" s="80" t="s">
        <v>61</v>
      </c>
      <c r="G4" s="27"/>
      <c r="H4" s="27"/>
      <c r="I4" s="80" t="s">
        <v>62</v>
      </c>
      <c r="J4" s="27"/>
      <c r="K4" s="27"/>
      <c r="L4" s="27"/>
      <c r="M4" s="27"/>
      <c r="N4" s="28"/>
      <c r="O4" s="28"/>
      <c r="P4" s="82" t="s">
        <v>66</v>
      </c>
      <c r="Q4" s="30"/>
      <c r="AG4" s="30"/>
      <c r="AH4" s="30"/>
    </row>
    <row r="5" spans="1:34" ht="15.75">
      <c r="A5" s="5" t="s">
        <v>53</v>
      </c>
      <c r="B5" s="60"/>
      <c r="C5" s="106">
        <f>[3]Solceller!$C$14</f>
        <v>532</v>
      </c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3">
        <f>SUM(D5:O5)</f>
        <v>0</v>
      </c>
      <c r="Q5" s="53"/>
      <c r="AG5" s="53"/>
      <c r="AH5" s="53"/>
    </row>
    <row r="6" spans="1:34" ht="15.75">
      <c r="A6" s="5" t="s">
        <v>73</v>
      </c>
      <c r="B6" s="60"/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>
        <f t="shared" ref="P6:P11" si="0">SUM(D6:O6)</f>
        <v>0</v>
      </c>
      <c r="Q6" s="53"/>
      <c r="AG6" s="53"/>
      <c r="AH6" s="53"/>
    </row>
    <row r="7" spans="1:34" ht="15.75">
      <c r="A7" s="5" t="s">
        <v>10</v>
      </c>
      <c r="B7" s="60"/>
      <c r="C7" s="93">
        <f>[3]Elproduktion!$N$442</f>
        <v>0</v>
      </c>
      <c r="D7" s="93">
        <f>[3]Elproduktion!$N$443</f>
        <v>0</v>
      </c>
      <c r="E7" s="93">
        <f>[3]Elproduktion!$Q$444</f>
        <v>0</v>
      </c>
      <c r="F7" s="93">
        <f>[3]Elproduktion!$N$445</f>
        <v>0</v>
      </c>
      <c r="G7" s="93">
        <f>[3]Elproduktion!$R$446</f>
        <v>0</v>
      </c>
      <c r="H7" s="93">
        <f>[3]Elproduktion!$S$447</f>
        <v>0</v>
      </c>
      <c r="I7" s="93">
        <f>[3]Elproduktion!$N$448</f>
        <v>0</v>
      </c>
      <c r="J7" s="93">
        <f>[3]Elproduktion!$T$446</f>
        <v>0</v>
      </c>
      <c r="K7" s="93">
        <f>[3]Elproduktion!U444</f>
        <v>0</v>
      </c>
      <c r="L7" s="93">
        <f>[3]Elproduktion!V444</f>
        <v>0</v>
      </c>
      <c r="M7" s="93"/>
      <c r="N7" s="93"/>
      <c r="O7" s="93"/>
      <c r="P7" s="93">
        <f t="shared" si="0"/>
        <v>0</v>
      </c>
      <c r="Q7" s="53"/>
      <c r="AG7" s="53"/>
      <c r="AH7" s="53"/>
    </row>
    <row r="8" spans="1:34" ht="15.75">
      <c r="A8" s="5" t="s">
        <v>11</v>
      </c>
      <c r="B8" s="60"/>
      <c r="C8" s="93">
        <f>[3]Elproduktion!$N$450</f>
        <v>0</v>
      </c>
      <c r="D8" s="93">
        <f>[3]Elproduktion!$N$451</f>
        <v>0</v>
      </c>
      <c r="E8" s="93">
        <f>[3]Elproduktion!$Q$452</f>
        <v>0</v>
      </c>
      <c r="F8" s="93">
        <f>[3]Elproduktion!$N$453</f>
        <v>0</v>
      </c>
      <c r="G8" s="93">
        <f>[3]Elproduktion!$R$454</f>
        <v>0</v>
      </c>
      <c r="H8" s="93">
        <f>[3]Elproduktion!$S$455</f>
        <v>0</v>
      </c>
      <c r="I8" s="93">
        <f>[3]Elproduktion!$N$456</f>
        <v>0</v>
      </c>
      <c r="J8" s="93">
        <f>[3]Elproduktion!$T$454</f>
        <v>0</v>
      </c>
      <c r="K8" s="93">
        <f>[3]Elproduktion!U452</f>
        <v>0</v>
      </c>
      <c r="L8" s="93">
        <f>[3]Elproduktion!V452</f>
        <v>0</v>
      </c>
      <c r="M8" s="93"/>
      <c r="N8" s="93"/>
      <c r="O8" s="93"/>
      <c r="P8" s="93">
        <f t="shared" si="0"/>
        <v>0</v>
      </c>
      <c r="Q8" s="53"/>
      <c r="AG8" s="53"/>
      <c r="AH8" s="53"/>
    </row>
    <row r="9" spans="1:34" ht="15.75">
      <c r="A9" s="5" t="s">
        <v>12</v>
      </c>
      <c r="B9" s="60"/>
      <c r="C9" s="93">
        <f>[3]Elproduktion!$N$458</f>
        <v>0</v>
      </c>
      <c r="D9" s="93">
        <f>[3]Elproduktion!$N$459</f>
        <v>0</v>
      </c>
      <c r="E9" s="93">
        <f>[3]Elproduktion!$Q$460</f>
        <v>0</v>
      </c>
      <c r="F9" s="93">
        <f>[3]Elproduktion!$N$461</f>
        <v>0</v>
      </c>
      <c r="G9" s="93">
        <f>[3]Elproduktion!$R$462</f>
        <v>0</v>
      </c>
      <c r="H9" s="93">
        <f>[3]Elproduktion!$S$463</f>
        <v>0</v>
      </c>
      <c r="I9" s="93">
        <f>[3]Elproduktion!$N$464</f>
        <v>0</v>
      </c>
      <c r="J9" s="93">
        <f>[3]Elproduktion!$T$462</f>
        <v>0</v>
      </c>
      <c r="K9" s="93">
        <f>[3]Elproduktion!U460</f>
        <v>0</v>
      </c>
      <c r="L9" s="93">
        <f>[3]Elproduktion!V460</f>
        <v>0</v>
      </c>
      <c r="M9" s="93"/>
      <c r="N9" s="93"/>
      <c r="O9" s="93"/>
      <c r="P9" s="93">
        <f t="shared" si="0"/>
        <v>0</v>
      </c>
      <c r="Q9" s="53"/>
      <c r="AG9" s="53"/>
      <c r="AH9" s="53"/>
    </row>
    <row r="10" spans="1:34" ht="15.75">
      <c r="A10" s="5" t="s">
        <v>13</v>
      </c>
      <c r="B10" s="60"/>
      <c r="C10" s="93">
        <f>[3]Elproduktion!$N$466</f>
        <v>0</v>
      </c>
      <c r="D10" s="93">
        <f>[3]Elproduktion!$N$467</f>
        <v>0</v>
      </c>
      <c r="E10" s="93">
        <f>[3]Elproduktion!$Q$468</f>
        <v>0</v>
      </c>
      <c r="F10" s="93">
        <f>[3]Elproduktion!$N$469</f>
        <v>0</v>
      </c>
      <c r="G10" s="93">
        <f>[3]Elproduktion!$R$470</f>
        <v>0</v>
      </c>
      <c r="H10" s="93">
        <f>[3]Elproduktion!$S$471</f>
        <v>0</v>
      </c>
      <c r="I10" s="93">
        <f>[3]Elproduktion!$N$472</f>
        <v>0</v>
      </c>
      <c r="J10" s="93">
        <f>[3]Elproduktion!$T$470</f>
        <v>0</v>
      </c>
      <c r="K10" s="93">
        <f>[3]Elproduktion!U468</f>
        <v>0</v>
      </c>
      <c r="L10" s="93">
        <f>[3]Elproduktion!V468</f>
        <v>0</v>
      </c>
      <c r="M10" s="93"/>
      <c r="N10" s="93"/>
      <c r="O10" s="93"/>
      <c r="P10" s="93">
        <f t="shared" si="0"/>
        <v>0</v>
      </c>
      <c r="Q10" s="53"/>
      <c r="R10" s="5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3"/>
      <c r="AH10" s="53"/>
    </row>
    <row r="11" spans="1:34" ht="15.75">
      <c r="A11" s="5" t="s">
        <v>14</v>
      </c>
      <c r="B11" s="60"/>
      <c r="C11" s="106">
        <f>SUM(C5:C10)</f>
        <v>532</v>
      </c>
      <c r="D11" s="93">
        <f t="shared" ref="D11:O11" si="1">SUM(D5:D10)</f>
        <v>0</v>
      </c>
      <c r="E11" s="93">
        <f t="shared" si="1"/>
        <v>0</v>
      </c>
      <c r="F11" s="93">
        <f t="shared" si="1"/>
        <v>0</v>
      </c>
      <c r="G11" s="93">
        <f t="shared" si="1"/>
        <v>0</v>
      </c>
      <c r="H11" s="93">
        <f t="shared" si="1"/>
        <v>0</v>
      </c>
      <c r="I11" s="93">
        <f t="shared" si="1"/>
        <v>0</v>
      </c>
      <c r="J11" s="93">
        <f t="shared" si="1"/>
        <v>0</v>
      </c>
      <c r="K11" s="93">
        <f t="shared" si="1"/>
        <v>0</v>
      </c>
      <c r="L11" s="93">
        <f t="shared" si="1"/>
        <v>0</v>
      </c>
      <c r="M11" s="93">
        <f t="shared" si="1"/>
        <v>0</v>
      </c>
      <c r="N11" s="93">
        <f t="shared" si="1"/>
        <v>0</v>
      </c>
      <c r="O11" s="93">
        <f t="shared" si="1"/>
        <v>0</v>
      </c>
      <c r="P11" s="93">
        <f t="shared" si="0"/>
        <v>0</v>
      </c>
      <c r="Q11" s="53"/>
      <c r="R11" s="5"/>
      <c r="S11" s="59"/>
      <c r="T11" s="59"/>
      <c r="U11" s="59"/>
      <c r="V11" s="59"/>
      <c r="W11" s="59"/>
      <c r="X11" s="59"/>
      <c r="Y11" s="59"/>
      <c r="Z11" s="59"/>
      <c r="AA11" s="59"/>
      <c r="AB11" s="59"/>
      <c r="AC11" s="59"/>
      <c r="AD11" s="59"/>
      <c r="AE11" s="59"/>
      <c r="AF11" s="59"/>
      <c r="AG11" s="53"/>
      <c r="AH11" s="53"/>
    </row>
    <row r="12" spans="1:34" ht="15.75">
      <c r="B12" s="60"/>
      <c r="C12" s="60"/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4"/>
      <c r="R12" s="4"/>
      <c r="S12" s="4"/>
      <c r="T12" s="4"/>
    </row>
    <row r="13" spans="1:34" ht="15.75">
      <c r="B13" s="60"/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4"/>
      <c r="R13" s="4"/>
      <c r="S13" s="4"/>
      <c r="T13" s="4"/>
    </row>
    <row r="14" spans="1:34" ht="18.75">
      <c r="A14" s="3" t="s">
        <v>15</v>
      </c>
      <c r="B14" s="7"/>
      <c r="C14" s="60"/>
      <c r="D14" s="7"/>
      <c r="E14" s="7"/>
      <c r="F14" s="7"/>
      <c r="G14" s="7"/>
      <c r="H14" s="7"/>
      <c r="I14" s="7"/>
      <c r="J14" s="60"/>
      <c r="K14" s="60"/>
      <c r="L14" s="60"/>
      <c r="M14" s="60"/>
      <c r="N14" s="60"/>
      <c r="O14" s="60"/>
      <c r="P14" s="7"/>
      <c r="Q14" s="4"/>
      <c r="R14" s="4"/>
      <c r="S14" s="4"/>
      <c r="T14" s="4"/>
    </row>
    <row r="15" spans="1:34" ht="15.75">
      <c r="A15" s="79" t="str">
        <f>A2</f>
        <v>1264 Skurup</v>
      </c>
      <c r="B15" s="60"/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4"/>
      <c r="R15" s="4"/>
      <c r="S15" s="4"/>
      <c r="T15" s="4"/>
    </row>
    <row r="16" spans="1:34" ht="30">
      <c r="A16" s="6">
        <v>2017</v>
      </c>
      <c r="B16" s="54" t="s">
        <v>16</v>
      </c>
      <c r="C16" s="67" t="s">
        <v>8</v>
      </c>
      <c r="D16" s="54" t="s">
        <v>32</v>
      </c>
      <c r="E16" s="54" t="s">
        <v>2</v>
      </c>
      <c r="F16" s="55" t="s">
        <v>3</v>
      </c>
      <c r="G16" s="54" t="s">
        <v>17</v>
      </c>
      <c r="H16" s="54" t="s">
        <v>52</v>
      </c>
      <c r="I16" s="55" t="s">
        <v>5</v>
      </c>
      <c r="J16" s="54" t="s">
        <v>4</v>
      </c>
      <c r="K16" s="54" t="s">
        <v>6</v>
      </c>
      <c r="L16" s="54" t="s">
        <v>7</v>
      </c>
      <c r="M16" s="54" t="s">
        <v>71</v>
      </c>
      <c r="N16" s="54" t="s">
        <v>68</v>
      </c>
      <c r="O16" s="55" t="s">
        <v>68</v>
      </c>
      <c r="P16" s="57" t="s">
        <v>9</v>
      </c>
      <c r="Q16" s="53"/>
      <c r="AG16" s="53"/>
      <c r="AH16" s="53"/>
    </row>
    <row r="17" spans="1:34" s="29" customFormat="1" ht="11.25">
      <c r="A17" s="81" t="s">
        <v>60</v>
      </c>
      <c r="B17" s="80" t="s">
        <v>63</v>
      </c>
      <c r="C17" s="49"/>
      <c r="D17" s="80" t="s">
        <v>59</v>
      </c>
      <c r="E17" s="27"/>
      <c r="F17" s="80" t="s">
        <v>61</v>
      </c>
      <c r="G17" s="27"/>
      <c r="H17" s="27"/>
      <c r="I17" s="80" t="s">
        <v>62</v>
      </c>
      <c r="J17" s="27"/>
      <c r="K17" s="27"/>
      <c r="L17" s="27"/>
      <c r="M17" s="27"/>
      <c r="N17" s="28"/>
      <c r="O17" s="28"/>
      <c r="P17" s="82" t="s">
        <v>66</v>
      </c>
      <c r="Q17" s="30"/>
      <c r="AG17" s="30"/>
      <c r="AH17" s="30"/>
    </row>
    <row r="18" spans="1:34" ht="15.75">
      <c r="A18" s="5" t="s">
        <v>18</v>
      </c>
      <c r="B18" s="110">
        <f>[3]Fjärrvärmeproduktion!$N$618</f>
        <v>0</v>
      </c>
      <c r="C18" s="112"/>
      <c r="D18" s="112">
        <f>[3]Fjärrvärmeproduktion!$N$619</f>
        <v>0</v>
      </c>
      <c r="E18" s="112">
        <f>[3]Fjärrvärmeproduktion!$Q$620</f>
        <v>0</v>
      </c>
      <c r="F18" s="112">
        <f>[3]Fjärrvärmeproduktion!$N$621</f>
        <v>0</v>
      </c>
      <c r="G18" s="112">
        <f>[3]Fjärrvärmeproduktion!$R$622</f>
        <v>0</v>
      </c>
      <c r="H18" s="112">
        <f>[3]Fjärrvärmeproduktion!$S$623</f>
        <v>0</v>
      </c>
      <c r="I18" s="112">
        <f>[3]Fjärrvärmeproduktion!$N$624</f>
        <v>0</v>
      </c>
      <c r="J18" s="112">
        <f>[3]Fjärrvärmeproduktion!$T$622</f>
        <v>0</v>
      </c>
      <c r="K18" s="112">
        <f>[3]Fjärrvärmeproduktion!U620</f>
        <v>0</v>
      </c>
      <c r="L18" s="112">
        <f>[3]Fjärrvärmeproduktion!V620</f>
        <v>0</v>
      </c>
      <c r="M18" s="112">
        <f>[3]Fjärrvärmeproduktion!$W$623</f>
        <v>0</v>
      </c>
      <c r="N18" s="112"/>
      <c r="O18" s="112"/>
      <c r="P18" s="112">
        <f>SUM(C18:O18)</f>
        <v>0</v>
      </c>
      <c r="Q18" s="4"/>
      <c r="R18" s="4"/>
      <c r="S18" s="4"/>
      <c r="T18" s="4"/>
    </row>
    <row r="19" spans="1:34" ht="15.75">
      <c r="A19" s="5" t="s">
        <v>19</v>
      </c>
      <c r="B19" s="110">
        <f>[3]Fjärrvärmeproduktion!$N$626</f>
        <v>32395</v>
      </c>
      <c r="C19" s="112"/>
      <c r="D19" s="112">
        <f>[3]Fjärrvärmeproduktion!$N$627</f>
        <v>915</v>
      </c>
      <c r="E19" s="112">
        <f>[3]Fjärrvärmeproduktion!$Q$628</f>
        <v>0</v>
      </c>
      <c r="F19" s="112">
        <f>[3]Fjärrvärmeproduktion!$N$629</f>
        <v>0</v>
      </c>
      <c r="G19" s="112">
        <f>[3]Fjärrvärmeproduktion!$R$630</f>
        <v>0</v>
      </c>
      <c r="H19" s="112">
        <f>[3]Fjärrvärmeproduktion!$S$631</f>
        <v>36724</v>
      </c>
      <c r="I19" s="112">
        <f>[3]Fjärrvärmeproduktion!$N$632</f>
        <v>0</v>
      </c>
      <c r="J19" s="112">
        <f>[3]Fjärrvärmeproduktion!$T$630</f>
        <v>0</v>
      </c>
      <c r="K19" s="112">
        <f>[3]Fjärrvärmeproduktion!U628</f>
        <v>0</v>
      </c>
      <c r="L19" s="112">
        <f>[3]Fjärrvärmeproduktion!V628</f>
        <v>0</v>
      </c>
      <c r="M19" s="112">
        <f>[3]Fjärrvärmeproduktion!$W$631</f>
        <v>0</v>
      </c>
      <c r="N19" s="112"/>
      <c r="O19" s="112"/>
      <c r="P19" s="112">
        <f t="shared" ref="P19:P24" si="2">SUM(C19:O19)</f>
        <v>37639</v>
      </c>
      <c r="Q19" s="4"/>
      <c r="R19" s="4"/>
      <c r="S19" s="4"/>
      <c r="T19" s="4"/>
    </row>
    <row r="20" spans="1:34" ht="15.75">
      <c r="A20" s="5" t="s">
        <v>20</v>
      </c>
      <c r="B20" s="171">
        <f>[3]Fjärrvärmeproduktion!$N$634</f>
        <v>0</v>
      </c>
      <c r="C20" s="112"/>
      <c r="D20" s="112">
        <f>[3]Fjärrvärmeproduktion!$N$635</f>
        <v>0</v>
      </c>
      <c r="E20" s="112">
        <f>[3]Fjärrvärmeproduktion!$Q$636</f>
        <v>0</v>
      </c>
      <c r="F20" s="112">
        <f>[3]Fjärrvärmeproduktion!$N$637</f>
        <v>0</v>
      </c>
      <c r="G20" s="112">
        <f>[3]Fjärrvärmeproduktion!$R$638</f>
        <v>0</v>
      </c>
      <c r="H20" s="112">
        <f>[3]Fjärrvärmeproduktion!$S$639</f>
        <v>0</v>
      </c>
      <c r="I20" s="112">
        <f>[3]Fjärrvärmeproduktion!$N$640</f>
        <v>0</v>
      </c>
      <c r="J20" s="112">
        <f>[3]Fjärrvärmeproduktion!$T$638</f>
        <v>0</v>
      </c>
      <c r="K20" s="112">
        <f>[3]Fjärrvärmeproduktion!U636</f>
        <v>0</v>
      </c>
      <c r="L20" s="112">
        <f>[3]Fjärrvärmeproduktion!V636</f>
        <v>0</v>
      </c>
      <c r="M20" s="112">
        <f>[3]Fjärrvärmeproduktion!$W$639</f>
        <v>0</v>
      </c>
      <c r="N20" s="112"/>
      <c r="O20" s="112"/>
      <c r="P20" s="112">
        <f t="shared" si="2"/>
        <v>0</v>
      </c>
      <c r="Q20" s="4"/>
      <c r="R20" s="4"/>
      <c r="S20" s="4"/>
      <c r="T20" s="4"/>
    </row>
    <row r="21" spans="1:34" ht="16.5" thickBot="1">
      <c r="A21" s="5" t="s">
        <v>21</v>
      </c>
      <c r="B21" s="171">
        <f>[3]Fjärrvärmeproduktion!$N$642</f>
        <v>0</v>
      </c>
      <c r="C21" s="112"/>
      <c r="D21" s="112">
        <f>[3]Fjärrvärmeproduktion!$N$643</f>
        <v>0</v>
      </c>
      <c r="E21" s="112">
        <f>[3]Fjärrvärmeproduktion!$Q$644</f>
        <v>0</v>
      </c>
      <c r="F21" s="112">
        <f>[3]Fjärrvärmeproduktion!$N$645</f>
        <v>0</v>
      </c>
      <c r="G21" s="112">
        <f>[3]Fjärrvärmeproduktion!$R$646</f>
        <v>0</v>
      </c>
      <c r="H21" s="112">
        <f>[3]Fjärrvärmeproduktion!$S$647</f>
        <v>0</v>
      </c>
      <c r="I21" s="112">
        <f>[3]Fjärrvärmeproduktion!$N$648</f>
        <v>0</v>
      </c>
      <c r="J21" s="112">
        <f>[3]Fjärrvärmeproduktion!$T$646</f>
        <v>0</v>
      </c>
      <c r="K21" s="112">
        <f>[3]Fjärrvärmeproduktion!U644</f>
        <v>0</v>
      </c>
      <c r="L21" s="112">
        <f>[3]Fjärrvärmeproduktion!V644</f>
        <v>0</v>
      </c>
      <c r="M21" s="112">
        <f>[3]Fjärrvärmeproduktion!$W$647</f>
        <v>0</v>
      </c>
      <c r="N21" s="112"/>
      <c r="O21" s="112"/>
      <c r="P21" s="112">
        <f t="shared" si="2"/>
        <v>0</v>
      </c>
      <c r="Q21" s="4"/>
      <c r="R21" s="37"/>
      <c r="S21" s="37"/>
      <c r="T21" s="37"/>
    </row>
    <row r="22" spans="1:34" ht="15.75">
      <c r="A22" s="5" t="s">
        <v>22</v>
      </c>
      <c r="B22" s="171">
        <f>[3]Fjärrvärmeproduktion!$N$650</f>
        <v>0</v>
      </c>
      <c r="C22" s="112"/>
      <c r="D22" s="112">
        <f>[3]Fjärrvärmeproduktion!$N$651</f>
        <v>0</v>
      </c>
      <c r="E22" s="112">
        <f>[3]Fjärrvärmeproduktion!$Q$652</f>
        <v>0</v>
      </c>
      <c r="F22" s="112">
        <f>[3]Fjärrvärmeproduktion!$N$653</f>
        <v>0</v>
      </c>
      <c r="G22" s="112">
        <f>[3]Fjärrvärmeproduktion!$R$654</f>
        <v>0</v>
      </c>
      <c r="H22" s="112">
        <f>[3]Fjärrvärmeproduktion!$S$655</f>
        <v>0</v>
      </c>
      <c r="I22" s="112">
        <f>[3]Fjärrvärmeproduktion!$N$656</f>
        <v>0</v>
      </c>
      <c r="J22" s="112">
        <f>[3]Fjärrvärmeproduktion!$T$654</f>
        <v>0</v>
      </c>
      <c r="K22" s="112">
        <f>[3]Fjärrvärmeproduktion!U652</f>
        <v>0</v>
      </c>
      <c r="L22" s="112">
        <f>[3]Fjärrvärmeproduktion!V652</f>
        <v>0</v>
      </c>
      <c r="M22" s="112">
        <f>[3]Fjärrvärmeproduktion!$W$655</f>
        <v>0</v>
      </c>
      <c r="N22" s="112"/>
      <c r="O22" s="112"/>
      <c r="P22" s="112">
        <f t="shared" si="2"/>
        <v>0</v>
      </c>
      <c r="Q22" s="31"/>
      <c r="R22" s="43" t="s">
        <v>24</v>
      </c>
      <c r="S22" s="88" t="str">
        <f>ROUND(P43/1000,0) &amp;" GWh"</f>
        <v>357 GWh</v>
      </c>
      <c r="T22" s="38"/>
      <c r="U22" s="36"/>
    </row>
    <row r="23" spans="1:34" ht="15.75">
      <c r="A23" s="5" t="s">
        <v>23</v>
      </c>
      <c r="B23" s="171">
        <f>[3]Fjärrvärmeproduktion!$N$658</f>
        <v>0</v>
      </c>
      <c r="C23" s="112"/>
      <c r="D23" s="112">
        <f>[3]Fjärrvärmeproduktion!$N$659</f>
        <v>0</v>
      </c>
      <c r="E23" s="112">
        <f>[3]Fjärrvärmeproduktion!$Q$660</f>
        <v>0</v>
      </c>
      <c r="F23" s="112">
        <f>[3]Fjärrvärmeproduktion!$N$661</f>
        <v>0</v>
      </c>
      <c r="G23" s="112">
        <f>[3]Fjärrvärmeproduktion!$R$662</f>
        <v>0</v>
      </c>
      <c r="H23" s="112">
        <f>[3]Fjärrvärmeproduktion!$S$663</f>
        <v>0</v>
      </c>
      <c r="I23" s="112">
        <f>[3]Fjärrvärmeproduktion!$N$664</f>
        <v>0</v>
      </c>
      <c r="J23" s="112">
        <f>[3]Fjärrvärmeproduktion!$T$662</f>
        <v>0</v>
      </c>
      <c r="K23" s="112">
        <f>[3]Fjärrvärmeproduktion!U660</f>
        <v>0</v>
      </c>
      <c r="L23" s="112">
        <f>[3]Fjärrvärmeproduktion!V660</f>
        <v>0</v>
      </c>
      <c r="M23" s="112">
        <f>[3]Fjärrvärmeproduktion!$W$663</f>
        <v>0</v>
      </c>
      <c r="N23" s="112"/>
      <c r="O23" s="112"/>
      <c r="P23" s="112">
        <f t="shared" si="2"/>
        <v>0</v>
      </c>
      <c r="Q23" s="31"/>
      <c r="R23" s="41"/>
      <c r="S23" s="4"/>
      <c r="T23" s="39"/>
      <c r="U23" s="36"/>
    </row>
    <row r="24" spans="1:34" ht="15.75">
      <c r="A24" s="5" t="s">
        <v>14</v>
      </c>
      <c r="B24" s="148">
        <f>SUM(B18:B23)</f>
        <v>32395</v>
      </c>
      <c r="C24" s="112">
        <f t="shared" ref="C24:O24" si="3">SUM(C18:C23)</f>
        <v>0</v>
      </c>
      <c r="D24" s="112">
        <f t="shared" si="3"/>
        <v>915</v>
      </c>
      <c r="E24" s="112">
        <f t="shared" si="3"/>
        <v>0</v>
      </c>
      <c r="F24" s="112">
        <f t="shared" si="3"/>
        <v>0</v>
      </c>
      <c r="G24" s="112">
        <f t="shared" si="3"/>
        <v>0</v>
      </c>
      <c r="H24" s="112">
        <f t="shared" si="3"/>
        <v>36724</v>
      </c>
      <c r="I24" s="112">
        <f t="shared" si="3"/>
        <v>0</v>
      </c>
      <c r="J24" s="112">
        <f t="shared" si="3"/>
        <v>0</v>
      </c>
      <c r="K24" s="112">
        <f t="shared" si="3"/>
        <v>0</v>
      </c>
      <c r="L24" s="112">
        <f t="shared" si="3"/>
        <v>0</v>
      </c>
      <c r="M24" s="112">
        <f t="shared" si="3"/>
        <v>0</v>
      </c>
      <c r="N24" s="112">
        <f t="shared" si="3"/>
        <v>0</v>
      </c>
      <c r="O24" s="112">
        <f t="shared" si="3"/>
        <v>0</v>
      </c>
      <c r="P24" s="112">
        <f t="shared" si="2"/>
        <v>37639</v>
      </c>
      <c r="Q24" s="31"/>
      <c r="R24" s="41"/>
      <c r="S24" s="4" t="s">
        <v>25</v>
      </c>
      <c r="T24" s="39" t="s">
        <v>26</v>
      </c>
      <c r="U24" s="36"/>
    </row>
    <row r="25" spans="1:34" ht="15.75">
      <c r="B25" s="109"/>
      <c r="C25" s="109"/>
      <c r="D25" s="109"/>
      <c r="E25" s="109"/>
      <c r="F25" s="109"/>
      <c r="G25" s="109"/>
      <c r="H25" s="109"/>
      <c r="I25" s="109"/>
      <c r="J25" s="109"/>
      <c r="K25" s="109"/>
      <c r="L25" s="109"/>
      <c r="M25" s="109"/>
      <c r="N25" s="109"/>
      <c r="O25" s="109"/>
      <c r="P25" s="109"/>
      <c r="Q25" s="31"/>
      <c r="R25" s="85" t="str">
        <f>C30</f>
        <v>El</v>
      </c>
      <c r="S25" s="61" t="str">
        <f>ROUND(C43/1000,0) &amp;" GWh"</f>
        <v>151 GWh</v>
      </c>
      <c r="T25" s="42">
        <f>C$44</f>
        <v>0.42265962869375595</v>
      </c>
      <c r="U25" s="36"/>
    </row>
    <row r="26" spans="1:34" ht="15.75">
      <c r="B26" s="110"/>
      <c r="C26" s="109"/>
      <c r="D26" s="109"/>
      <c r="E26" s="109"/>
      <c r="F26" s="109"/>
      <c r="G26" s="109"/>
      <c r="H26" s="109"/>
      <c r="I26" s="109"/>
      <c r="J26" s="109"/>
      <c r="K26" s="109"/>
      <c r="L26" s="109"/>
      <c r="M26" s="109"/>
      <c r="N26" s="109"/>
      <c r="O26" s="109"/>
      <c r="P26" s="109"/>
      <c r="Q26" s="31"/>
      <c r="R26" s="86" t="str">
        <f>D30</f>
        <v>Oljeprodukter</v>
      </c>
      <c r="S26" s="61" t="str">
        <f>ROUND(D43/1000,0) &amp;" GWh"</f>
        <v>132 GWh</v>
      </c>
      <c r="T26" s="42">
        <f>D$44</f>
        <v>0.36881649035301706</v>
      </c>
      <c r="U26" s="36"/>
    </row>
    <row r="27" spans="1:34" ht="15.75">
      <c r="B27" s="60"/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31"/>
      <c r="R27" s="86" t="str">
        <f>E30</f>
        <v>Kol och koks</v>
      </c>
      <c r="S27" s="61" t="str">
        <f>ROUND(E43/1000,0) &amp;" GWh"</f>
        <v>0 GWh</v>
      </c>
      <c r="T27" s="42">
        <f>E$44</f>
        <v>0</v>
      </c>
      <c r="U27" s="36"/>
    </row>
    <row r="28" spans="1:34" ht="18.75">
      <c r="A28" s="3" t="s">
        <v>27</v>
      </c>
      <c r="B28" s="7"/>
      <c r="C28" s="60"/>
      <c r="D28" s="7"/>
      <c r="E28" s="7"/>
      <c r="F28" s="7"/>
      <c r="G28" s="7"/>
      <c r="H28" s="7"/>
      <c r="I28" s="60"/>
      <c r="J28" s="60"/>
      <c r="K28" s="60"/>
      <c r="L28" s="60"/>
      <c r="M28" s="60"/>
      <c r="N28" s="60"/>
      <c r="O28" s="60"/>
      <c r="P28" s="60"/>
      <c r="Q28" s="31"/>
      <c r="R28" s="86" t="str">
        <f>F30</f>
        <v>Gasol/naturgas</v>
      </c>
      <c r="S28" s="61" t="str">
        <f>ROUND(F43/1000,0) &amp;" GWh"</f>
        <v>0 GWh</v>
      </c>
      <c r="T28" s="42">
        <f>F$44</f>
        <v>8.4075429785189517E-5</v>
      </c>
      <c r="U28" s="36"/>
    </row>
    <row r="29" spans="1:34" ht="15.75">
      <c r="A29" s="79" t="str">
        <f>A2</f>
        <v>1264 Skurup</v>
      </c>
      <c r="B29" s="60"/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31"/>
      <c r="R29" s="86" t="str">
        <f>G30</f>
        <v>Biodrivmedel</v>
      </c>
      <c r="S29" s="61" t="str">
        <f>ROUND(G43/1000,0) &amp;" GWh"</f>
        <v>17 GWh</v>
      </c>
      <c r="T29" s="42">
        <f>G$44</f>
        <v>4.810796092308544E-2</v>
      </c>
      <c r="U29" s="36"/>
    </row>
    <row r="30" spans="1:34" ht="30">
      <c r="A30" s="6">
        <v>2017</v>
      </c>
      <c r="B30" s="67" t="s">
        <v>70</v>
      </c>
      <c r="C30" s="56" t="s">
        <v>8</v>
      </c>
      <c r="D30" s="54" t="s">
        <v>32</v>
      </c>
      <c r="E30" s="54" t="s">
        <v>2</v>
      </c>
      <c r="F30" s="55" t="s">
        <v>3</v>
      </c>
      <c r="G30" s="54" t="s">
        <v>28</v>
      </c>
      <c r="H30" s="54" t="s">
        <v>52</v>
      </c>
      <c r="I30" s="55" t="s">
        <v>5</v>
      </c>
      <c r="J30" s="54" t="s">
        <v>4</v>
      </c>
      <c r="K30" s="54" t="s">
        <v>6</v>
      </c>
      <c r="L30" s="54" t="s">
        <v>7</v>
      </c>
      <c r="M30" s="54" t="s">
        <v>71</v>
      </c>
      <c r="N30" s="54" t="s">
        <v>68</v>
      </c>
      <c r="O30" s="55" t="s">
        <v>68</v>
      </c>
      <c r="P30" s="57" t="s">
        <v>29</v>
      </c>
      <c r="Q30" s="31"/>
      <c r="R30" s="85" t="str">
        <f>H30</f>
        <v>Biobränslen</v>
      </c>
      <c r="S30" s="61" t="str">
        <f>ROUND(H43/1000,0) &amp;" GWh"</f>
        <v>57 GWh</v>
      </c>
      <c r="T30" s="42">
        <f>H$44</f>
        <v>0.1603318446003564</v>
      </c>
      <c r="U30" s="36"/>
    </row>
    <row r="31" spans="1:34" s="29" customFormat="1">
      <c r="A31" s="26"/>
      <c r="B31" s="80" t="s">
        <v>65</v>
      </c>
      <c r="C31" s="83" t="s">
        <v>64</v>
      </c>
      <c r="D31" s="80" t="s">
        <v>59</v>
      </c>
      <c r="E31" s="27"/>
      <c r="F31" s="80" t="s">
        <v>61</v>
      </c>
      <c r="G31" s="80" t="s">
        <v>107</v>
      </c>
      <c r="H31" s="80" t="s">
        <v>69</v>
      </c>
      <c r="I31" s="80" t="s">
        <v>62</v>
      </c>
      <c r="J31" s="27"/>
      <c r="K31" s="27"/>
      <c r="L31" s="27"/>
      <c r="M31" s="27"/>
      <c r="N31" s="28"/>
      <c r="O31" s="28"/>
      <c r="P31" s="82" t="s">
        <v>67</v>
      </c>
      <c r="Q31" s="32"/>
      <c r="R31" s="85" t="str">
        <f>I30</f>
        <v>Biogas</v>
      </c>
      <c r="S31" s="61" t="str">
        <f>ROUND(I43/1000,0) &amp;" GWh"</f>
        <v>0 GWh</v>
      </c>
      <c r="T31" s="42">
        <f>I$44</f>
        <v>0</v>
      </c>
      <c r="U31" s="35"/>
      <c r="AG31" s="30"/>
      <c r="AH31" s="30"/>
    </row>
    <row r="32" spans="1:34" ht="15.75">
      <c r="A32" s="5" t="s">
        <v>30</v>
      </c>
      <c r="B32" s="93">
        <f>[3]Slutanvändning!$N$899</f>
        <v>0</v>
      </c>
      <c r="C32" s="93">
        <f>[3]Slutanvändning!$N$900</f>
        <v>13846</v>
      </c>
      <c r="D32" s="104">
        <f>[3]Slutanvändning!$N$893</f>
        <v>11301</v>
      </c>
      <c r="E32" s="93">
        <f>[3]Slutanvändning!$Q$894</f>
        <v>0</v>
      </c>
      <c r="F32" s="104">
        <f>[3]Slutanvändning!$N$895</f>
        <v>0</v>
      </c>
      <c r="G32" s="93">
        <f>[3]Slutanvändning!$N$896</f>
        <v>2581</v>
      </c>
      <c r="H32" s="93">
        <f>[3]Slutanvändning!$N$897</f>
        <v>0</v>
      </c>
      <c r="I32" s="93">
        <f>[3]Slutanvändning!$N$898</f>
        <v>0</v>
      </c>
      <c r="J32" s="93"/>
      <c r="K32" s="93">
        <f>[3]Slutanvändning!U894</f>
        <v>0</v>
      </c>
      <c r="L32" s="93">
        <f>[3]Slutanvändning!V894</f>
        <v>0</v>
      </c>
      <c r="M32" s="93"/>
      <c r="N32" s="93"/>
      <c r="O32" s="93"/>
      <c r="P32" s="93">
        <f t="shared" ref="P32:P38" si="4">SUM(B32:N32)</f>
        <v>27728</v>
      </c>
      <c r="Q32" s="33"/>
      <c r="R32" s="86" t="str">
        <f>J30</f>
        <v>Avlutar</v>
      </c>
      <c r="S32" s="61" t="str">
        <f>ROUND(J43/1000,0) &amp;" GWh"</f>
        <v>0 GWh</v>
      </c>
      <c r="T32" s="42">
        <f>J$44</f>
        <v>0</v>
      </c>
      <c r="U32" s="36"/>
    </row>
    <row r="33" spans="1:47" ht="15.75">
      <c r="A33" s="5" t="s">
        <v>33</v>
      </c>
      <c r="B33" s="93">
        <f>[3]Slutanvändning!$N$908</f>
        <v>1138</v>
      </c>
      <c r="C33" s="93">
        <f>[3]Slutanvändning!$N$909</f>
        <v>15023</v>
      </c>
      <c r="D33" s="140">
        <f>[3]Slutanvändning!$N$902</f>
        <v>5389</v>
      </c>
      <c r="E33" s="93">
        <f>[3]Slutanvändning!$Q$903</f>
        <v>0</v>
      </c>
      <c r="F33" s="140">
        <f>[3]Slutanvändning!$N$904</f>
        <v>30</v>
      </c>
      <c r="G33" s="93">
        <f>[3]Slutanvändning!$N$905</f>
        <v>0</v>
      </c>
      <c r="H33" s="93">
        <f>[3]Slutanvändning!$N$906</f>
        <v>0</v>
      </c>
      <c r="I33" s="93">
        <f>[3]Slutanvändning!$N$907</f>
        <v>0</v>
      </c>
      <c r="J33" s="93"/>
      <c r="K33" s="93">
        <f>[3]Slutanvändning!U903</f>
        <v>0</v>
      </c>
      <c r="L33" s="93">
        <f>[3]Slutanvändning!V903</f>
        <v>0</v>
      </c>
      <c r="M33" s="93"/>
      <c r="N33" s="93"/>
      <c r="O33" s="93"/>
      <c r="P33" s="93">
        <f t="shared" si="4"/>
        <v>21580</v>
      </c>
      <c r="Q33" s="33"/>
      <c r="R33" s="85" t="str">
        <f>K30</f>
        <v>Torv</v>
      </c>
      <c r="S33" s="61" t="str">
        <f>ROUND(K43/1000,0) &amp;" GWh"</f>
        <v>0 GWh</v>
      </c>
      <c r="T33" s="42">
        <f>K$44</f>
        <v>0</v>
      </c>
      <c r="U33" s="36"/>
    </row>
    <row r="34" spans="1:47" ht="15.75">
      <c r="A34" s="5" t="s">
        <v>34</v>
      </c>
      <c r="B34" s="93">
        <f>[3]Slutanvändning!$N$917</f>
        <v>11790</v>
      </c>
      <c r="C34" s="93">
        <f>[3]Slutanvändning!$N$918</f>
        <v>10384</v>
      </c>
      <c r="D34" s="104">
        <f>[3]Slutanvändning!$N$911</f>
        <v>0</v>
      </c>
      <c r="E34" s="93">
        <f>[3]Slutanvändning!$Q$912</f>
        <v>0</v>
      </c>
      <c r="F34" s="104">
        <f>[3]Slutanvändning!$N$913</f>
        <v>0</v>
      </c>
      <c r="G34" s="93">
        <f>[3]Slutanvändning!$N$914</f>
        <v>0</v>
      </c>
      <c r="H34" s="93">
        <f>[3]Slutanvändning!$N$915</f>
        <v>0</v>
      </c>
      <c r="I34" s="93">
        <f>[3]Slutanvändning!$N$916</f>
        <v>0</v>
      </c>
      <c r="J34" s="93"/>
      <c r="K34" s="93">
        <f>[3]Slutanvändning!U912</f>
        <v>0</v>
      </c>
      <c r="L34" s="93">
        <f>[3]Slutanvändning!V912</f>
        <v>0</v>
      </c>
      <c r="M34" s="93"/>
      <c r="N34" s="93"/>
      <c r="O34" s="93"/>
      <c r="P34" s="93">
        <f t="shared" si="4"/>
        <v>22174</v>
      </c>
      <c r="Q34" s="33"/>
      <c r="R34" s="86" t="str">
        <f>L30</f>
        <v>Avfall</v>
      </c>
      <c r="S34" s="61" t="str">
        <f>ROUND(L43/1000,0) &amp;" GWh"</f>
        <v>0 GWh</v>
      </c>
      <c r="T34" s="42">
        <f>L$44</f>
        <v>0</v>
      </c>
      <c r="U34" s="36"/>
      <c r="V34" s="8"/>
      <c r="W34" s="59"/>
    </row>
    <row r="35" spans="1:47" ht="15.75">
      <c r="A35" s="5" t="s">
        <v>35</v>
      </c>
      <c r="B35" s="93">
        <f>[3]Slutanvändning!$N$926</f>
        <v>0</v>
      </c>
      <c r="C35" s="93">
        <f>[3]Slutanvändning!$N$927</f>
        <v>98</v>
      </c>
      <c r="D35" s="104">
        <f>[3]Slutanvändning!$N$920</f>
        <v>108469</v>
      </c>
      <c r="E35" s="93">
        <f>[3]Slutanvändning!$Q$921</f>
        <v>0</v>
      </c>
      <c r="F35" s="104">
        <f>[3]Slutanvändning!$N$922</f>
        <v>0</v>
      </c>
      <c r="G35" s="93">
        <f>[3]Slutanvändning!$N$923</f>
        <v>14585</v>
      </c>
      <c r="H35" s="93">
        <f>[3]Slutanvändning!$N$924</f>
        <v>0</v>
      </c>
      <c r="I35" s="93">
        <f>[3]Slutanvändning!$N$925</f>
        <v>0</v>
      </c>
      <c r="J35" s="93"/>
      <c r="K35" s="93">
        <f>[3]Slutanvändning!U921</f>
        <v>0</v>
      </c>
      <c r="L35" s="93">
        <f>[3]Slutanvändning!V921</f>
        <v>0</v>
      </c>
      <c r="M35" s="93"/>
      <c r="N35" s="93"/>
      <c r="O35" s="93"/>
      <c r="P35" s="93">
        <f>SUM(B35:N35)</f>
        <v>123152</v>
      </c>
      <c r="Q35" s="33"/>
      <c r="R35" s="85" t="str">
        <f>M30</f>
        <v>RT-flis</v>
      </c>
      <c r="S35" s="61" t="str">
        <f>ROUND(M43/1000,0) &amp;" GWh"</f>
        <v>0 GWh</v>
      </c>
      <c r="T35" s="42">
        <f>M$44</f>
        <v>0</v>
      </c>
      <c r="U35" s="36"/>
    </row>
    <row r="36" spans="1:47" ht="15.75">
      <c r="A36" s="5" t="s">
        <v>36</v>
      </c>
      <c r="B36" s="93">
        <f>[3]Slutanvändning!$N$935</f>
        <v>1832</v>
      </c>
      <c r="C36" s="93">
        <f>[3]Slutanvändning!$N$936</f>
        <v>18961</v>
      </c>
      <c r="D36" s="104">
        <f>[3]Slutanvändning!$N$929</f>
        <v>4887</v>
      </c>
      <c r="E36" s="93">
        <f>[3]Slutanvändning!$Q$930</f>
        <v>0</v>
      </c>
      <c r="F36" s="104">
        <f>[3]Slutanvändning!$N$931</f>
        <v>0</v>
      </c>
      <c r="G36" s="93">
        <f>[3]Slutanvändning!$N$932</f>
        <v>0</v>
      </c>
      <c r="H36" s="93">
        <f>[3]Slutanvändning!$N$933</f>
        <v>0</v>
      </c>
      <c r="I36" s="93">
        <f>[3]Slutanvändning!$N$934</f>
        <v>0</v>
      </c>
      <c r="J36" s="93"/>
      <c r="K36" s="93">
        <f>[3]Slutanvändning!U930</f>
        <v>0</v>
      </c>
      <c r="L36" s="93">
        <f>[3]Slutanvändning!V930</f>
        <v>0</v>
      </c>
      <c r="M36" s="93"/>
      <c r="N36" s="93"/>
      <c r="O36" s="93"/>
      <c r="P36" s="93">
        <f t="shared" si="4"/>
        <v>25680</v>
      </c>
      <c r="Q36" s="33"/>
      <c r="R36" s="85" t="str">
        <f>N30</f>
        <v>Övrigt</v>
      </c>
      <c r="S36" s="61" t="str">
        <f>ROUND(N43/1000,0) &amp;" GWh"</f>
        <v>0 GWh</v>
      </c>
      <c r="T36" s="42">
        <f>N$44</f>
        <v>0</v>
      </c>
      <c r="U36" s="36"/>
    </row>
    <row r="37" spans="1:47" ht="15.75">
      <c r="A37" s="5" t="s">
        <v>37</v>
      </c>
      <c r="B37" s="93">
        <f>[3]Slutanvändning!$N$944</f>
        <v>1161</v>
      </c>
      <c r="C37" s="93">
        <f>[3]Slutanvändning!$N$945</f>
        <v>70574</v>
      </c>
      <c r="D37" s="104">
        <f>[3]Slutanvändning!$N$938</f>
        <v>523</v>
      </c>
      <c r="E37" s="93">
        <f>[3]Slutanvändning!$Q$939</f>
        <v>0</v>
      </c>
      <c r="F37" s="104">
        <f>[3]Slutanvändning!$N$940</f>
        <v>0</v>
      </c>
      <c r="G37" s="93">
        <f>[3]Slutanvändning!$N$941</f>
        <v>0</v>
      </c>
      <c r="H37" s="93">
        <f>[3]Slutanvändning!$N$942</f>
        <v>20486</v>
      </c>
      <c r="I37" s="93">
        <f>[3]Slutanvändning!$N$943</f>
        <v>0</v>
      </c>
      <c r="J37" s="93"/>
      <c r="K37" s="93">
        <f>[3]Slutanvändning!U939</f>
        <v>0</v>
      </c>
      <c r="L37" s="93">
        <f>[3]Slutanvändning!V939</f>
        <v>0</v>
      </c>
      <c r="M37" s="93"/>
      <c r="N37" s="93"/>
      <c r="O37" s="93"/>
      <c r="P37" s="93">
        <f t="shared" si="4"/>
        <v>92744</v>
      </c>
      <c r="Q37" s="33"/>
      <c r="R37" s="86" t="str">
        <f>O30</f>
        <v>Övrigt</v>
      </c>
      <c r="S37" s="61" t="str">
        <f>ROUND(O43/1000,0) &amp;" GWh"</f>
        <v>0 GWh</v>
      </c>
      <c r="T37" s="42">
        <f>O$44</f>
        <v>0</v>
      </c>
      <c r="U37" s="36"/>
    </row>
    <row r="38" spans="1:47" ht="15.75">
      <c r="A38" s="5" t="s">
        <v>38</v>
      </c>
      <c r="B38" s="93">
        <f>[3]Slutanvändning!$N$953</f>
        <v>14345</v>
      </c>
      <c r="C38" s="93">
        <f>[3]Slutanvändning!$N$954</f>
        <v>5759</v>
      </c>
      <c r="D38" s="104">
        <f>[3]Slutanvändning!$N$947</f>
        <v>118</v>
      </c>
      <c r="E38" s="93">
        <f>[3]Slutanvändning!$Q$948</f>
        <v>0</v>
      </c>
      <c r="F38" s="104">
        <f>[3]Slutanvändning!$N$949</f>
        <v>0</v>
      </c>
      <c r="G38" s="93">
        <f>[3]Slutanvändning!$N$950</f>
        <v>0</v>
      </c>
      <c r="H38" s="93">
        <f>[3]Slutanvändning!$N$951</f>
        <v>0</v>
      </c>
      <c r="I38" s="93">
        <f>[3]Slutanvändning!$N$952</f>
        <v>0</v>
      </c>
      <c r="J38" s="93"/>
      <c r="K38" s="93">
        <f>[3]Slutanvändning!U948</f>
        <v>0</v>
      </c>
      <c r="L38" s="93">
        <f>[3]Slutanvändning!V948</f>
        <v>0</v>
      </c>
      <c r="M38" s="93"/>
      <c r="N38" s="93"/>
      <c r="O38" s="93"/>
      <c r="P38" s="93">
        <f t="shared" si="4"/>
        <v>20222</v>
      </c>
      <c r="Q38" s="33"/>
      <c r="R38" s="44"/>
      <c r="S38" s="152" t="str">
        <f>ROUND(B43/1000,0) &amp;" GWh"</f>
        <v>0 GWh</v>
      </c>
      <c r="T38" s="40"/>
      <c r="U38" s="36"/>
    </row>
    <row r="39" spans="1:47" ht="15.75">
      <c r="A39" s="5" t="s">
        <v>39</v>
      </c>
      <c r="B39" s="93">
        <f>[3]Slutanvändning!$N$962</f>
        <v>0</v>
      </c>
      <c r="C39" s="93">
        <f>[3]Slutanvändning!$N$963</f>
        <v>4998</v>
      </c>
      <c r="D39" s="104">
        <f>[3]Slutanvändning!$N$956</f>
        <v>0</v>
      </c>
      <c r="E39" s="93">
        <f>[3]Slutanvändning!$Q$957</f>
        <v>0</v>
      </c>
      <c r="F39" s="104">
        <f>[3]Slutanvändning!$N$958</f>
        <v>0</v>
      </c>
      <c r="G39" s="93">
        <f>[3]Slutanvändning!$N$959</f>
        <v>0</v>
      </c>
      <c r="H39" s="93">
        <f>[3]Slutanvändning!$N$960</f>
        <v>0</v>
      </c>
      <c r="I39" s="93">
        <f>[3]Slutanvändning!$N$961</f>
        <v>0</v>
      </c>
      <c r="J39" s="93"/>
      <c r="K39" s="93">
        <f>[3]Slutanvändning!U957</f>
        <v>0</v>
      </c>
      <c r="L39" s="93">
        <f>[3]Slutanvändning!V957</f>
        <v>0</v>
      </c>
      <c r="M39" s="93"/>
      <c r="N39" s="93"/>
      <c r="O39" s="93"/>
      <c r="P39" s="93">
        <f>SUM(B39:N39)</f>
        <v>4998</v>
      </c>
      <c r="Q39" s="33"/>
      <c r="R39" s="41"/>
      <c r="S39" s="10"/>
      <c r="T39" s="64"/>
    </row>
    <row r="40" spans="1:47" ht="15.75">
      <c r="A40" s="5" t="s">
        <v>14</v>
      </c>
      <c r="B40" s="93">
        <f>SUM(B32:B39)</f>
        <v>30266</v>
      </c>
      <c r="C40" s="93">
        <f t="shared" ref="C40:O40" si="5">SUM(C32:C39)</f>
        <v>139643</v>
      </c>
      <c r="D40" s="149">
        <f t="shared" si="5"/>
        <v>130687</v>
      </c>
      <c r="E40" s="93">
        <f t="shared" si="5"/>
        <v>0</v>
      </c>
      <c r="F40" s="149">
        <f>SUM(F32:F39)</f>
        <v>30</v>
      </c>
      <c r="G40" s="93">
        <f t="shared" si="5"/>
        <v>17166</v>
      </c>
      <c r="H40" s="93">
        <f t="shared" si="5"/>
        <v>20486</v>
      </c>
      <c r="I40" s="93">
        <f t="shared" si="5"/>
        <v>0</v>
      </c>
      <c r="J40" s="93">
        <f t="shared" si="5"/>
        <v>0</v>
      </c>
      <c r="K40" s="93">
        <f t="shared" si="5"/>
        <v>0</v>
      </c>
      <c r="L40" s="93">
        <f t="shared" si="5"/>
        <v>0</v>
      </c>
      <c r="M40" s="93">
        <f t="shared" si="5"/>
        <v>0</v>
      </c>
      <c r="N40" s="93">
        <f t="shared" si="5"/>
        <v>0</v>
      </c>
      <c r="O40" s="93">
        <f t="shared" si="5"/>
        <v>0</v>
      </c>
      <c r="P40" s="93">
        <f>SUM(B40:N40)</f>
        <v>338278</v>
      </c>
      <c r="Q40" s="33"/>
      <c r="R40" s="41"/>
      <c r="S40" s="10" t="s">
        <v>25</v>
      </c>
      <c r="T40" s="64" t="s">
        <v>26</v>
      </c>
    </row>
    <row r="41" spans="1:47">
      <c r="B41" s="60"/>
      <c r="C41" s="60"/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6"/>
      <c r="R41" s="41" t="s">
        <v>40</v>
      </c>
      <c r="S41" s="65" t="str">
        <f>ROUND((B46+C46)/1000,0) &amp;" GWh"</f>
        <v>13 GWh</v>
      </c>
      <c r="T41" s="117"/>
    </row>
    <row r="42" spans="1:47">
      <c r="A42" s="46" t="s">
        <v>43</v>
      </c>
      <c r="B42" s="94">
        <f>B39+B38+B37</f>
        <v>15506</v>
      </c>
      <c r="C42" s="94">
        <f>C39+C38+C37</f>
        <v>81331</v>
      </c>
      <c r="D42" s="94">
        <f>D39+D38+D37</f>
        <v>641</v>
      </c>
      <c r="E42" s="94">
        <f t="shared" ref="E42:P42" si="6">E39+E38+E37</f>
        <v>0</v>
      </c>
      <c r="F42" s="95">
        <f t="shared" si="6"/>
        <v>0</v>
      </c>
      <c r="G42" s="94">
        <f t="shared" si="6"/>
        <v>0</v>
      </c>
      <c r="H42" s="94">
        <f t="shared" si="6"/>
        <v>20486</v>
      </c>
      <c r="I42" s="95">
        <f t="shared" si="6"/>
        <v>0</v>
      </c>
      <c r="J42" s="94">
        <f t="shared" si="6"/>
        <v>0</v>
      </c>
      <c r="K42" s="94">
        <f t="shared" si="6"/>
        <v>0</v>
      </c>
      <c r="L42" s="94">
        <f t="shared" si="6"/>
        <v>0</v>
      </c>
      <c r="M42" s="94">
        <f t="shared" si="6"/>
        <v>0</v>
      </c>
      <c r="N42" s="94">
        <f t="shared" si="6"/>
        <v>0</v>
      </c>
      <c r="O42" s="94">
        <f t="shared" si="6"/>
        <v>0</v>
      </c>
      <c r="P42" s="94">
        <f t="shared" si="6"/>
        <v>117964</v>
      </c>
      <c r="Q42" s="34"/>
      <c r="R42" s="41" t="s">
        <v>41</v>
      </c>
      <c r="S42" s="11" t="str">
        <f>ROUND(P42/1000,0) &amp;" GWh"</f>
        <v>118 GWh</v>
      </c>
      <c r="T42" s="42">
        <f>P42/P40</f>
        <v>0.34871910085787428</v>
      </c>
    </row>
    <row r="43" spans="1:47">
      <c r="A43" s="47" t="s">
        <v>45</v>
      </c>
      <c r="B43" s="113"/>
      <c r="C43" s="114">
        <f>C40+C24-C7+C46</f>
        <v>150814.44</v>
      </c>
      <c r="D43" s="114">
        <f t="shared" ref="D43:O43" si="7">D11+D24+D40</f>
        <v>131602</v>
      </c>
      <c r="E43" s="114">
        <f t="shared" si="7"/>
        <v>0</v>
      </c>
      <c r="F43" s="114">
        <f t="shared" si="7"/>
        <v>30</v>
      </c>
      <c r="G43" s="114">
        <f t="shared" si="7"/>
        <v>17166</v>
      </c>
      <c r="H43" s="114">
        <f t="shared" si="7"/>
        <v>57210</v>
      </c>
      <c r="I43" s="114">
        <f t="shared" si="7"/>
        <v>0</v>
      </c>
      <c r="J43" s="114">
        <f t="shared" si="7"/>
        <v>0</v>
      </c>
      <c r="K43" s="114">
        <f t="shared" si="7"/>
        <v>0</v>
      </c>
      <c r="L43" s="114">
        <f t="shared" si="7"/>
        <v>0</v>
      </c>
      <c r="M43" s="114">
        <f t="shared" si="7"/>
        <v>0</v>
      </c>
      <c r="N43" s="114">
        <f t="shared" si="7"/>
        <v>0</v>
      </c>
      <c r="O43" s="114">
        <f t="shared" si="7"/>
        <v>0</v>
      </c>
      <c r="P43" s="115">
        <f>SUM(C43:O43)</f>
        <v>356822.44</v>
      </c>
      <c r="Q43" s="34"/>
      <c r="R43" s="41" t="s">
        <v>42</v>
      </c>
      <c r="S43" s="11" t="str">
        <f>ROUND(P36/1000,0) &amp;" GWh"</f>
        <v>26 GWh</v>
      </c>
      <c r="T43" s="63">
        <f>P36/P40</f>
        <v>7.5913893306688587E-2</v>
      </c>
    </row>
    <row r="44" spans="1:47">
      <c r="A44" s="47" t="s">
        <v>46</v>
      </c>
      <c r="B44" s="96"/>
      <c r="C44" s="103">
        <f>C43/$P$43</f>
        <v>0.42265962869375595</v>
      </c>
      <c r="D44" s="103">
        <f t="shared" ref="D44:P44" si="8">D43/$P$43</f>
        <v>0.36881649035301706</v>
      </c>
      <c r="E44" s="103">
        <f t="shared" si="8"/>
        <v>0</v>
      </c>
      <c r="F44" s="103">
        <f t="shared" si="8"/>
        <v>8.4075429785189517E-5</v>
      </c>
      <c r="G44" s="103">
        <f t="shared" si="8"/>
        <v>4.810796092308544E-2</v>
      </c>
      <c r="H44" s="103">
        <f t="shared" si="8"/>
        <v>0.1603318446003564</v>
      </c>
      <c r="I44" s="103">
        <f t="shared" si="8"/>
        <v>0</v>
      </c>
      <c r="J44" s="103">
        <f t="shared" si="8"/>
        <v>0</v>
      </c>
      <c r="K44" s="103">
        <f t="shared" si="8"/>
        <v>0</v>
      </c>
      <c r="L44" s="103">
        <f t="shared" si="8"/>
        <v>0</v>
      </c>
      <c r="M44" s="103">
        <f t="shared" si="8"/>
        <v>0</v>
      </c>
      <c r="N44" s="103">
        <f t="shared" si="8"/>
        <v>0</v>
      </c>
      <c r="O44" s="103">
        <f t="shared" si="8"/>
        <v>0</v>
      </c>
      <c r="P44" s="103">
        <f t="shared" si="8"/>
        <v>1</v>
      </c>
      <c r="Q44" s="34"/>
      <c r="R44" s="41" t="s">
        <v>44</v>
      </c>
      <c r="S44" s="11" t="str">
        <f>ROUND(P34/1000,0) &amp;" GWh"</f>
        <v>22 GWh</v>
      </c>
      <c r="T44" s="42">
        <f>P34/P40</f>
        <v>6.5549636689350183E-2</v>
      </c>
      <c r="U44" s="36"/>
    </row>
    <row r="45" spans="1:47">
      <c r="A45" s="48"/>
      <c r="B45" s="104"/>
      <c r="C45" s="56"/>
      <c r="D45" s="56"/>
      <c r="E45" s="56"/>
      <c r="F45" s="67"/>
      <c r="G45" s="56"/>
      <c r="H45" s="56"/>
      <c r="I45" s="67"/>
      <c r="J45" s="56"/>
      <c r="K45" s="56"/>
      <c r="L45" s="56"/>
      <c r="M45" s="56"/>
      <c r="N45" s="67"/>
      <c r="O45" s="67"/>
      <c r="P45" s="67"/>
      <c r="Q45" s="34"/>
      <c r="R45" s="41" t="s">
        <v>31</v>
      </c>
      <c r="S45" s="11" t="str">
        <f>ROUND(P32/1000,0) &amp;" GWh"</f>
        <v>28 GWh</v>
      </c>
      <c r="T45" s="42">
        <f>P32/P40</f>
        <v>8.1968085420866865E-2</v>
      </c>
      <c r="U45" s="36"/>
    </row>
    <row r="46" spans="1:47">
      <c r="A46" s="48" t="s">
        <v>49</v>
      </c>
      <c r="B46" s="68">
        <f>B24-B40</f>
        <v>2129</v>
      </c>
      <c r="C46" s="68">
        <f>(C40+C24)*0.08</f>
        <v>11171.44</v>
      </c>
      <c r="D46" s="56"/>
      <c r="E46" s="56"/>
      <c r="F46" s="67"/>
      <c r="G46" s="56"/>
      <c r="H46" s="56"/>
      <c r="I46" s="67"/>
      <c r="J46" s="56"/>
      <c r="K46" s="56"/>
      <c r="L46" s="56"/>
      <c r="M46" s="56"/>
      <c r="N46" s="67"/>
      <c r="O46" s="67"/>
      <c r="P46" s="52"/>
      <c r="Q46" s="34"/>
      <c r="R46" s="41" t="s">
        <v>47</v>
      </c>
      <c r="S46" s="11" t="str">
        <f>ROUND(P33/1000,0) &amp;" GWh"</f>
        <v>22 GWh</v>
      </c>
      <c r="T46" s="63">
        <f>P33/P40</f>
        <v>6.3793684484359015E-2</v>
      </c>
      <c r="U46" s="36"/>
    </row>
    <row r="47" spans="1:47">
      <c r="A47" s="48" t="s">
        <v>51</v>
      </c>
      <c r="B47" s="97">
        <f>B46/B24</f>
        <v>6.5720018521376752E-2</v>
      </c>
      <c r="C47" s="97">
        <f>C46/(C40+C24)</f>
        <v>0.08</v>
      </c>
      <c r="D47" s="56"/>
      <c r="E47" s="56"/>
      <c r="F47" s="67"/>
      <c r="G47" s="56"/>
      <c r="H47" s="56"/>
      <c r="I47" s="67"/>
      <c r="J47" s="56"/>
      <c r="K47" s="56"/>
      <c r="L47" s="56"/>
      <c r="M47" s="56"/>
      <c r="N47" s="67"/>
      <c r="O47" s="67"/>
      <c r="P47" s="67"/>
      <c r="Q47" s="34"/>
      <c r="R47" s="41" t="s">
        <v>48</v>
      </c>
      <c r="S47" s="11" t="str">
        <f>ROUND(P35/1000,0) &amp;" GWh"</f>
        <v>123 GWh</v>
      </c>
      <c r="T47" s="63">
        <f>P35/P40</f>
        <v>0.36405559924086106</v>
      </c>
    </row>
    <row r="48" spans="1:47" ht="15.75" thickBot="1">
      <c r="A48" s="13"/>
      <c r="B48" s="14"/>
      <c r="C48" s="16"/>
      <c r="D48" s="15"/>
      <c r="E48" s="15"/>
      <c r="F48" s="24"/>
      <c r="G48" s="15"/>
      <c r="H48" s="15"/>
      <c r="I48" s="24"/>
      <c r="J48" s="15"/>
      <c r="K48" s="15"/>
      <c r="L48" s="15"/>
      <c r="M48" s="16"/>
      <c r="N48" s="17"/>
      <c r="O48" s="17"/>
      <c r="P48" s="17"/>
      <c r="Q48" s="87"/>
      <c r="R48" s="69" t="s">
        <v>50</v>
      </c>
      <c r="S48" s="11" t="str">
        <f>ROUND(P40/1000,0) &amp;" GWh"</f>
        <v>338 GWh</v>
      </c>
      <c r="T48" s="70">
        <f>SUM(T42:T47)</f>
        <v>0.99999999999999989</v>
      </c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3"/>
      <c r="AH48" s="13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</row>
    <row r="49" spans="1:47">
      <c r="A49" s="16"/>
      <c r="B49" s="14"/>
      <c r="C49" s="16"/>
      <c r="D49" s="15"/>
      <c r="E49" s="15"/>
      <c r="F49" s="24"/>
      <c r="G49" s="15"/>
      <c r="H49" s="15"/>
      <c r="I49" s="24"/>
      <c r="J49" s="15"/>
      <c r="K49" s="15"/>
      <c r="L49" s="15"/>
      <c r="M49" s="16"/>
      <c r="N49" s="17"/>
      <c r="O49" s="17"/>
      <c r="P49" s="17"/>
      <c r="Q49" s="16"/>
      <c r="R49" s="13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3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</row>
    <row r="50" spans="1:47">
      <c r="A50" s="16"/>
      <c r="B50" s="14"/>
      <c r="C50" s="18"/>
      <c r="D50" s="15"/>
      <c r="E50" s="15"/>
      <c r="F50" s="24"/>
      <c r="G50" s="15"/>
      <c r="H50" s="15"/>
      <c r="I50" s="24"/>
      <c r="J50" s="15"/>
      <c r="K50" s="15"/>
      <c r="L50" s="15"/>
      <c r="M50" s="16"/>
      <c r="N50" s="17"/>
      <c r="O50" s="17"/>
      <c r="P50" s="17"/>
      <c r="Q50" s="16"/>
      <c r="R50" s="13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3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</row>
    <row r="51" spans="1:47">
      <c r="A51" s="16"/>
      <c r="B51" s="14"/>
      <c r="C51" s="16"/>
      <c r="D51" s="15"/>
      <c r="E51" s="15"/>
      <c r="F51" s="24"/>
      <c r="G51" s="15"/>
      <c r="H51" s="15"/>
      <c r="I51" s="24"/>
      <c r="J51" s="15"/>
      <c r="K51" s="15"/>
      <c r="L51" s="15"/>
      <c r="M51" s="16"/>
      <c r="N51" s="17"/>
      <c r="O51" s="17"/>
      <c r="P51" s="17"/>
      <c r="Q51" s="16"/>
      <c r="R51" s="13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3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</row>
    <row r="52" spans="1:47">
      <c r="A52" s="16"/>
      <c r="B52" s="14"/>
      <c r="C52" s="16"/>
      <c r="D52" s="15"/>
      <c r="E52" s="15"/>
      <c r="F52" s="24"/>
      <c r="G52" s="15"/>
      <c r="H52" s="15"/>
      <c r="I52" s="24"/>
      <c r="J52" s="15"/>
      <c r="K52" s="15"/>
      <c r="L52" s="15"/>
      <c r="M52" s="16"/>
      <c r="N52" s="17"/>
      <c r="O52" s="17"/>
      <c r="P52" s="17"/>
      <c r="Q52" s="16"/>
      <c r="R52" s="13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3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</row>
    <row r="53" spans="1:47">
      <c r="A53" s="16"/>
      <c r="B53" s="14"/>
      <c r="C53" s="16"/>
      <c r="D53" s="15"/>
      <c r="E53" s="15"/>
      <c r="F53" s="24"/>
      <c r="G53" s="15"/>
      <c r="H53" s="15"/>
      <c r="I53" s="24"/>
      <c r="J53" s="15"/>
      <c r="K53" s="15"/>
      <c r="L53" s="15"/>
      <c r="M53" s="16"/>
      <c r="N53" s="17"/>
      <c r="O53" s="17"/>
      <c r="P53" s="17"/>
      <c r="Q53" s="16"/>
      <c r="R53" s="13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3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</row>
    <row r="54" spans="1:47">
      <c r="A54" s="16"/>
      <c r="B54" s="14"/>
      <c r="C54" s="16"/>
      <c r="D54" s="15"/>
      <c r="E54" s="15"/>
      <c r="F54" s="24"/>
      <c r="G54" s="15"/>
      <c r="H54" s="15"/>
      <c r="I54" s="24"/>
      <c r="J54" s="15"/>
      <c r="K54" s="15"/>
      <c r="L54" s="15"/>
      <c r="M54" s="16"/>
      <c r="N54" s="17"/>
      <c r="O54" s="17"/>
      <c r="P54" s="17"/>
      <c r="Q54" s="16"/>
      <c r="R54" s="13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3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</row>
    <row r="55" spans="1:47" ht="15.75">
      <c r="A55" s="16"/>
      <c r="B55" s="14"/>
      <c r="C55" s="16"/>
      <c r="D55" s="15"/>
      <c r="E55" s="15"/>
      <c r="F55" s="24"/>
      <c r="G55" s="15"/>
      <c r="H55" s="15"/>
      <c r="I55" s="24"/>
      <c r="J55" s="15"/>
      <c r="K55" s="15"/>
      <c r="L55" s="15"/>
      <c r="M55" s="16"/>
      <c r="N55" s="17"/>
      <c r="O55" s="17"/>
      <c r="P55" s="17"/>
      <c r="Q55" s="16"/>
      <c r="R55" s="10"/>
      <c r="S55" s="45"/>
      <c r="T55" s="50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3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</row>
    <row r="56" spans="1:47" ht="15.75">
      <c r="A56" s="16"/>
      <c r="B56" s="14"/>
      <c r="C56" s="16"/>
      <c r="D56" s="15"/>
      <c r="E56" s="15"/>
      <c r="F56" s="24"/>
      <c r="G56" s="15"/>
      <c r="H56" s="15"/>
      <c r="I56" s="24"/>
      <c r="J56" s="15"/>
      <c r="K56" s="15"/>
      <c r="L56" s="15"/>
      <c r="M56" s="16"/>
      <c r="N56" s="17"/>
      <c r="O56" s="17"/>
      <c r="P56" s="17"/>
      <c r="Q56" s="16"/>
      <c r="R56" s="10"/>
      <c r="S56" s="45"/>
      <c r="T56" s="50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3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</row>
    <row r="57" spans="1:47" ht="15.75">
      <c r="A57" s="16"/>
      <c r="B57" s="14"/>
      <c r="C57" s="16"/>
      <c r="D57" s="15"/>
      <c r="E57" s="15"/>
      <c r="F57" s="24"/>
      <c r="G57" s="15"/>
      <c r="H57" s="15"/>
      <c r="I57" s="24"/>
      <c r="J57" s="15"/>
      <c r="K57" s="15"/>
      <c r="L57" s="15"/>
      <c r="M57" s="16"/>
      <c r="N57" s="17"/>
      <c r="O57" s="17"/>
      <c r="P57" s="17"/>
      <c r="Q57" s="16"/>
      <c r="R57" s="10"/>
      <c r="S57" s="45"/>
      <c r="T57" s="50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3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</row>
    <row r="58" spans="1:47" ht="15.75">
      <c r="A58" s="10"/>
      <c r="B58" s="72"/>
      <c r="C58" s="19"/>
      <c r="D58" s="73"/>
      <c r="E58" s="73"/>
      <c r="F58" s="74"/>
      <c r="G58" s="73"/>
      <c r="H58" s="73"/>
      <c r="I58" s="74"/>
      <c r="J58" s="73"/>
      <c r="K58" s="73"/>
      <c r="L58" s="73"/>
      <c r="M58" s="45"/>
      <c r="N58" s="84"/>
      <c r="O58" s="84"/>
      <c r="P58" s="75"/>
      <c r="Q58" s="10"/>
      <c r="R58" s="10"/>
      <c r="S58" s="45"/>
      <c r="T58" s="50"/>
    </row>
    <row r="59" spans="1:47" ht="15.75">
      <c r="A59" s="10"/>
      <c r="B59" s="72"/>
      <c r="C59" s="19"/>
      <c r="D59" s="73"/>
      <c r="E59" s="73"/>
      <c r="F59" s="74"/>
      <c r="G59" s="73"/>
      <c r="H59" s="73"/>
      <c r="I59" s="74"/>
      <c r="J59" s="73"/>
      <c r="K59" s="73"/>
      <c r="L59" s="73"/>
      <c r="M59" s="45"/>
      <c r="N59" s="84"/>
      <c r="O59" s="84"/>
      <c r="P59" s="75"/>
      <c r="Q59" s="10"/>
      <c r="R59" s="10"/>
      <c r="S59" s="20"/>
      <c r="T59" s="21"/>
    </row>
    <row r="60" spans="1:47" ht="15.75">
      <c r="A60" s="10"/>
      <c r="B60" s="72"/>
      <c r="C60" s="19"/>
      <c r="D60" s="73"/>
      <c r="E60" s="73"/>
      <c r="F60" s="74"/>
      <c r="G60" s="73"/>
      <c r="H60" s="73"/>
      <c r="I60" s="74"/>
      <c r="J60" s="73"/>
      <c r="K60" s="73"/>
      <c r="L60" s="73"/>
      <c r="M60" s="45"/>
      <c r="N60" s="84"/>
      <c r="O60" s="84"/>
      <c r="P60" s="75"/>
      <c r="Q60" s="10"/>
      <c r="R60" s="10"/>
      <c r="S60" s="10"/>
      <c r="T60" s="45"/>
    </row>
    <row r="61" spans="1:47" ht="15.75">
      <c r="A61" s="9"/>
      <c r="B61" s="72"/>
      <c r="C61" s="19"/>
      <c r="D61" s="73"/>
      <c r="E61" s="73"/>
      <c r="F61" s="74"/>
      <c r="G61" s="73"/>
      <c r="H61" s="73"/>
      <c r="I61" s="74"/>
      <c r="J61" s="73"/>
      <c r="K61" s="73"/>
      <c r="L61" s="73"/>
      <c r="M61" s="45"/>
      <c r="N61" s="84"/>
      <c r="O61" s="84"/>
      <c r="P61" s="75"/>
      <c r="Q61" s="10"/>
      <c r="R61" s="10"/>
      <c r="S61" s="77"/>
      <c r="T61" s="78"/>
    </row>
    <row r="62" spans="1:47" ht="15.75">
      <c r="A62" s="10"/>
      <c r="B62" s="72"/>
      <c r="C62" s="19"/>
      <c r="D62" s="72"/>
      <c r="E62" s="72"/>
      <c r="F62" s="76"/>
      <c r="G62" s="72"/>
      <c r="H62" s="72"/>
      <c r="I62" s="76"/>
      <c r="J62" s="72"/>
      <c r="K62" s="72"/>
      <c r="L62" s="72"/>
      <c r="M62" s="45"/>
      <c r="N62" s="84"/>
      <c r="O62" s="84"/>
      <c r="P62" s="75"/>
      <c r="Q62" s="10"/>
      <c r="R62" s="10"/>
      <c r="S62" s="45"/>
      <c r="T62" s="50"/>
    </row>
    <row r="63" spans="1:47" ht="15.75">
      <c r="A63" s="10"/>
      <c r="B63" s="72"/>
      <c r="C63" s="10"/>
      <c r="D63" s="72"/>
      <c r="E63" s="72"/>
      <c r="F63" s="76"/>
      <c r="G63" s="72"/>
      <c r="H63" s="72"/>
      <c r="I63" s="76"/>
      <c r="J63" s="72"/>
      <c r="K63" s="72"/>
      <c r="L63" s="72"/>
      <c r="M63" s="10"/>
      <c r="N63" s="75"/>
      <c r="O63" s="75"/>
      <c r="P63" s="75"/>
      <c r="Q63" s="10"/>
      <c r="R63" s="10"/>
      <c r="S63" s="45"/>
      <c r="T63" s="50"/>
    </row>
    <row r="64" spans="1:47" ht="15.75">
      <c r="A64" s="10"/>
      <c r="B64" s="72"/>
      <c r="C64" s="10"/>
      <c r="D64" s="72"/>
      <c r="E64" s="72"/>
      <c r="F64" s="76"/>
      <c r="G64" s="72"/>
      <c r="H64" s="72"/>
      <c r="I64" s="76"/>
      <c r="J64" s="72"/>
      <c r="K64" s="72"/>
      <c r="L64" s="72"/>
      <c r="M64" s="10"/>
      <c r="N64" s="75"/>
      <c r="O64" s="75"/>
      <c r="P64" s="75"/>
      <c r="Q64" s="10"/>
      <c r="R64" s="10"/>
      <c r="S64" s="45"/>
      <c r="T64" s="50"/>
    </row>
    <row r="65" spans="1:20" ht="15.75">
      <c r="A65" s="10"/>
      <c r="B65" s="56"/>
      <c r="C65" s="10"/>
      <c r="D65" s="56"/>
      <c r="E65" s="56"/>
      <c r="F65" s="67"/>
      <c r="G65" s="56"/>
      <c r="H65" s="56"/>
      <c r="I65" s="67"/>
      <c r="J65" s="56"/>
      <c r="K65" s="72"/>
      <c r="L65" s="72"/>
      <c r="M65" s="10"/>
      <c r="N65" s="75"/>
      <c r="O65" s="75"/>
      <c r="P65" s="75"/>
      <c r="Q65" s="10"/>
      <c r="R65" s="10"/>
      <c r="S65" s="45"/>
      <c r="T65" s="50"/>
    </row>
    <row r="66" spans="1:20" ht="15.75">
      <c r="A66" s="10"/>
      <c r="B66" s="56"/>
      <c r="C66" s="10"/>
      <c r="D66" s="56"/>
      <c r="E66" s="56"/>
      <c r="F66" s="67"/>
      <c r="G66" s="56"/>
      <c r="H66" s="56"/>
      <c r="I66" s="67"/>
      <c r="J66" s="56"/>
      <c r="K66" s="72"/>
      <c r="L66" s="72"/>
      <c r="M66" s="10"/>
      <c r="N66" s="75"/>
      <c r="O66" s="75"/>
      <c r="P66" s="75"/>
      <c r="Q66" s="10"/>
      <c r="R66" s="10"/>
      <c r="S66" s="45"/>
      <c r="T66" s="50"/>
    </row>
    <row r="67" spans="1:20" ht="15.75">
      <c r="A67" s="10"/>
      <c r="B67" s="56"/>
      <c r="C67" s="10"/>
      <c r="D67" s="56"/>
      <c r="E67" s="56"/>
      <c r="F67" s="67"/>
      <c r="G67" s="56"/>
      <c r="H67" s="56"/>
      <c r="I67" s="67"/>
      <c r="J67" s="56"/>
      <c r="K67" s="72"/>
      <c r="L67" s="72"/>
      <c r="M67" s="10"/>
      <c r="N67" s="75"/>
      <c r="O67" s="75"/>
      <c r="P67" s="75"/>
      <c r="Q67" s="10"/>
      <c r="R67" s="10"/>
      <c r="S67" s="45"/>
      <c r="T67" s="50"/>
    </row>
    <row r="68" spans="1:20" ht="15.75">
      <c r="A68" s="10"/>
      <c r="B68" s="56"/>
      <c r="C68" s="10"/>
      <c r="D68" s="56"/>
      <c r="E68" s="56"/>
      <c r="F68" s="67"/>
      <c r="G68" s="56"/>
      <c r="H68" s="56"/>
      <c r="I68" s="67"/>
      <c r="J68" s="56"/>
      <c r="K68" s="72"/>
      <c r="L68" s="72"/>
      <c r="M68" s="10"/>
      <c r="N68" s="75"/>
      <c r="O68" s="75"/>
      <c r="P68" s="75"/>
      <c r="Q68" s="10"/>
      <c r="R68" s="51"/>
      <c r="S68" s="20"/>
      <c r="T68" s="23"/>
    </row>
    <row r="69" spans="1:20">
      <c r="A69" s="10"/>
      <c r="B69" s="56"/>
      <c r="C69" s="10"/>
      <c r="D69" s="56"/>
      <c r="E69" s="56"/>
      <c r="F69" s="67"/>
      <c r="G69" s="56"/>
      <c r="H69" s="56"/>
      <c r="I69" s="67"/>
      <c r="J69" s="56"/>
      <c r="K69" s="72"/>
      <c r="L69" s="72"/>
      <c r="M69" s="10"/>
      <c r="N69" s="75"/>
      <c r="O69" s="75"/>
      <c r="P69" s="75"/>
      <c r="Q69" s="10"/>
    </row>
    <row r="70" spans="1:20">
      <c r="A70" s="10"/>
      <c r="B70" s="56"/>
      <c r="C70" s="10"/>
      <c r="D70" s="56"/>
      <c r="E70" s="56"/>
      <c r="F70" s="67"/>
      <c r="G70" s="56"/>
      <c r="H70" s="56"/>
      <c r="I70" s="67"/>
      <c r="J70" s="56"/>
      <c r="K70" s="72"/>
      <c r="L70" s="72"/>
      <c r="M70" s="10"/>
      <c r="N70" s="75"/>
      <c r="O70" s="75"/>
      <c r="P70" s="75"/>
      <c r="Q70" s="10"/>
    </row>
    <row r="71" spans="1:20" ht="15.75">
      <c r="A71" s="10"/>
      <c r="B71" s="22"/>
      <c r="C71" s="10"/>
      <c r="D71" s="22"/>
      <c r="E71" s="22"/>
      <c r="F71" s="25"/>
      <c r="G71" s="22"/>
      <c r="H71" s="22"/>
      <c r="I71" s="25"/>
      <c r="J71" s="22"/>
      <c r="K71" s="72"/>
      <c r="L71" s="72"/>
      <c r="M71" s="10"/>
      <c r="N71" s="75"/>
      <c r="O71" s="75"/>
      <c r="P71" s="75"/>
      <c r="Q71" s="10"/>
    </row>
  </sheetData>
  <pageMargins left="0.7" right="0.7" top="0.75" bottom="0.75" header="0.3" footer="0.3"/>
  <pageSetup paperSize="9" orientation="portrait" horizontalDpi="300" verticalDpi="300" r:id="rId1"/>
  <legacy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U71"/>
  <sheetViews>
    <sheetView topLeftCell="A19" zoomScale="80" zoomScaleNormal="80" workbookViewId="0">
      <selection activeCell="I38" sqref="I38"/>
    </sheetView>
  </sheetViews>
  <sheetFormatPr defaultColWidth="8.625" defaultRowHeight="15"/>
  <cols>
    <col min="1" max="1" width="49.5" style="12" customWidth="1"/>
    <col min="2" max="2" width="17.625" style="52" customWidth="1"/>
    <col min="3" max="3" width="17.625" style="12" customWidth="1"/>
    <col min="4" max="12" width="17.625" style="52" customWidth="1"/>
    <col min="13" max="20" width="17.625" style="12" customWidth="1"/>
    <col min="21" max="16384" width="8.625" style="12"/>
  </cols>
  <sheetData>
    <row r="1" spans="1:34" ht="18.75">
      <c r="A1" s="3" t="s">
        <v>0</v>
      </c>
      <c r="Q1" s="4"/>
      <c r="R1" s="4"/>
      <c r="S1" s="4"/>
      <c r="T1" s="4"/>
    </row>
    <row r="2" spans="1:34" ht="15.75">
      <c r="A2" s="79" t="s">
        <v>96</v>
      </c>
      <c r="Q2" s="5"/>
      <c r="AG2" s="53"/>
      <c r="AH2" s="5"/>
    </row>
    <row r="3" spans="1:34" ht="30">
      <c r="A3" s="6">
        <v>2017</v>
      </c>
      <c r="C3" s="54" t="s">
        <v>1</v>
      </c>
      <c r="D3" s="54" t="s">
        <v>32</v>
      </c>
      <c r="E3" s="54" t="s">
        <v>2</v>
      </c>
      <c r="F3" s="55" t="s">
        <v>3</v>
      </c>
      <c r="G3" s="54" t="s">
        <v>17</v>
      </c>
      <c r="H3" s="54" t="s">
        <v>52</v>
      </c>
      <c r="I3" s="55" t="s">
        <v>5</v>
      </c>
      <c r="J3" s="54" t="s">
        <v>4</v>
      </c>
      <c r="K3" s="54" t="s">
        <v>6</v>
      </c>
      <c r="L3" s="54" t="s">
        <v>7</v>
      </c>
      <c r="M3" s="54" t="s">
        <v>68</v>
      </c>
      <c r="N3" s="54" t="s">
        <v>68</v>
      </c>
      <c r="O3" s="55" t="s">
        <v>68</v>
      </c>
      <c r="P3" s="57" t="s">
        <v>9</v>
      </c>
      <c r="Q3" s="53"/>
      <c r="AG3" s="53"/>
      <c r="AH3" s="53"/>
    </row>
    <row r="4" spans="1:34" s="29" customFormat="1" ht="11.25">
      <c r="A4" s="81" t="s">
        <v>60</v>
      </c>
      <c r="C4" s="80" t="s">
        <v>58</v>
      </c>
      <c r="D4" s="80" t="s">
        <v>59</v>
      </c>
      <c r="E4" s="27"/>
      <c r="F4" s="80" t="s">
        <v>61</v>
      </c>
      <c r="G4" s="27"/>
      <c r="H4" s="27"/>
      <c r="I4" s="80" t="s">
        <v>62</v>
      </c>
      <c r="J4" s="27"/>
      <c r="K4" s="27"/>
      <c r="L4" s="27"/>
      <c r="M4" s="27"/>
      <c r="N4" s="28"/>
      <c r="O4" s="28"/>
      <c r="P4" s="82" t="s">
        <v>66</v>
      </c>
      <c r="Q4" s="30"/>
      <c r="AG4" s="30"/>
      <c r="AH4" s="30"/>
    </row>
    <row r="5" spans="1:34" ht="15.75">
      <c r="A5" s="5" t="s">
        <v>53</v>
      </c>
      <c r="B5" s="60"/>
      <c r="C5" s="106">
        <f>[3]Solceller!$C$5</f>
        <v>551</v>
      </c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3">
        <f>SUM(D5:O5)</f>
        <v>0</v>
      </c>
      <c r="Q5" s="53"/>
      <c r="AG5" s="53"/>
      <c r="AH5" s="53"/>
    </row>
    <row r="6" spans="1:34" ht="15.75">
      <c r="A6" s="5" t="s">
        <v>73</v>
      </c>
      <c r="B6" s="60"/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>
        <f t="shared" ref="P6:P11" si="0">SUM(D6:O6)</f>
        <v>0</v>
      </c>
      <c r="Q6" s="53"/>
      <c r="AG6" s="53"/>
      <c r="AH6" s="53"/>
    </row>
    <row r="7" spans="1:34" ht="15.75">
      <c r="A7" s="5" t="s">
        <v>10</v>
      </c>
      <c r="B7" s="60"/>
      <c r="C7" s="104">
        <f>[3]Elproduktion!$N$82</f>
        <v>0</v>
      </c>
      <c r="D7" s="93">
        <f>[3]Elproduktion!$N$83</f>
        <v>0</v>
      </c>
      <c r="E7" s="93">
        <f>[3]Elproduktion!$Q$84</f>
        <v>0</v>
      </c>
      <c r="F7" s="93">
        <f>[3]Elproduktion!$N$85</f>
        <v>0</v>
      </c>
      <c r="G7" s="93">
        <f>[3]Elproduktion!$R$86</f>
        <v>0</v>
      </c>
      <c r="H7" s="93">
        <f>[3]Elproduktion!$S$87</f>
        <v>0</v>
      </c>
      <c r="I7" s="93">
        <f>[3]Elproduktion!$N$88</f>
        <v>0</v>
      </c>
      <c r="J7" s="93">
        <f>[3]Elproduktion!$T$86</f>
        <v>0</v>
      </c>
      <c r="K7" s="93">
        <f>[3]Elproduktion!U84</f>
        <v>0</v>
      </c>
      <c r="L7" s="93">
        <f>[3]Elproduktion!V84</f>
        <v>0</v>
      </c>
      <c r="M7" s="93"/>
      <c r="N7" s="93"/>
      <c r="O7" s="93"/>
      <c r="P7" s="93">
        <f t="shared" si="0"/>
        <v>0</v>
      </c>
      <c r="Q7" s="53"/>
      <c r="AG7" s="53"/>
      <c r="AH7" s="53"/>
    </row>
    <row r="8" spans="1:34" ht="15.75">
      <c r="A8" s="5" t="s">
        <v>11</v>
      </c>
      <c r="B8" s="60"/>
      <c r="C8" s="104">
        <f>[3]Elproduktion!$N$90</f>
        <v>0</v>
      </c>
      <c r="D8" s="93">
        <f>[3]Elproduktion!$N$91</f>
        <v>0</v>
      </c>
      <c r="E8" s="93">
        <f>[3]Elproduktion!$Q$92</f>
        <v>0</v>
      </c>
      <c r="F8" s="93">
        <f>[3]Elproduktion!$N$93</f>
        <v>0</v>
      </c>
      <c r="G8" s="93">
        <f>[3]Elproduktion!$R$94</f>
        <v>0</v>
      </c>
      <c r="H8" s="93">
        <f>[3]Elproduktion!$S$95</f>
        <v>0</v>
      </c>
      <c r="I8" s="93">
        <f>[3]Elproduktion!$N$96</f>
        <v>0</v>
      </c>
      <c r="J8" s="93">
        <f>[3]Elproduktion!$T$94</f>
        <v>0</v>
      </c>
      <c r="K8" s="93">
        <f>[3]Elproduktion!U92</f>
        <v>0</v>
      </c>
      <c r="L8" s="93">
        <f>[3]Elproduktion!V92</f>
        <v>0</v>
      </c>
      <c r="M8" s="93"/>
      <c r="N8" s="93"/>
      <c r="O8" s="93"/>
      <c r="P8" s="93">
        <f t="shared" si="0"/>
        <v>0</v>
      </c>
      <c r="Q8" s="53"/>
      <c r="AG8" s="53"/>
      <c r="AH8" s="53"/>
    </row>
    <row r="9" spans="1:34" ht="15.75">
      <c r="A9" s="5" t="s">
        <v>12</v>
      </c>
      <c r="B9" s="60"/>
      <c r="C9" s="104">
        <f>[3]Elproduktion!$N$98</f>
        <v>0</v>
      </c>
      <c r="D9" s="93">
        <f>[3]Elproduktion!$N$99</f>
        <v>0</v>
      </c>
      <c r="E9" s="93">
        <f>[3]Elproduktion!$Q$100</f>
        <v>0</v>
      </c>
      <c r="F9" s="93">
        <f>[3]Elproduktion!$N$101</f>
        <v>0</v>
      </c>
      <c r="G9" s="93">
        <f>[3]Elproduktion!$R$102</f>
        <v>0</v>
      </c>
      <c r="H9" s="93">
        <f>[3]Elproduktion!$S$103</f>
        <v>0</v>
      </c>
      <c r="I9" s="93">
        <f>[3]Elproduktion!$N$104</f>
        <v>0</v>
      </c>
      <c r="J9" s="93">
        <f>[3]Elproduktion!$T$102</f>
        <v>0</v>
      </c>
      <c r="K9" s="93">
        <f>[3]Elproduktion!U100</f>
        <v>0</v>
      </c>
      <c r="L9" s="93">
        <f>[3]Elproduktion!V100</f>
        <v>0</v>
      </c>
      <c r="M9" s="93"/>
      <c r="N9" s="93"/>
      <c r="O9" s="93"/>
      <c r="P9" s="93">
        <f t="shared" si="0"/>
        <v>0</v>
      </c>
      <c r="Q9" s="53"/>
      <c r="AG9" s="53"/>
      <c r="AH9" s="53"/>
    </row>
    <row r="10" spans="1:34" ht="15.75">
      <c r="A10" s="5" t="s">
        <v>13</v>
      </c>
      <c r="B10" s="60"/>
      <c r="C10" s="140">
        <f>[3]Elproduktion!$N$106</f>
        <v>14818.122119815667</v>
      </c>
      <c r="D10" s="93">
        <f>[3]Elproduktion!$N$107</f>
        <v>0</v>
      </c>
      <c r="E10" s="93">
        <f>[3]Elproduktion!$Q$108</f>
        <v>0</v>
      </c>
      <c r="F10" s="93">
        <f>[3]Elproduktion!$N$109</f>
        <v>0</v>
      </c>
      <c r="G10" s="93">
        <f>[3]Elproduktion!$R$110</f>
        <v>0</v>
      </c>
      <c r="H10" s="93">
        <f>[3]Elproduktion!$S$111</f>
        <v>0</v>
      </c>
      <c r="I10" s="93">
        <f>[3]Elproduktion!$N$112</f>
        <v>0</v>
      </c>
      <c r="J10" s="93">
        <f>[3]Elproduktion!$T$110</f>
        <v>0</v>
      </c>
      <c r="K10" s="93">
        <f>[3]Elproduktion!U108</f>
        <v>0</v>
      </c>
      <c r="L10" s="93">
        <f>[3]Elproduktion!V108</f>
        <v>0</v>
      </c>
      <c r="M10" s="93"/>
      <c r="N10" s="93"/>
      <c r="O10" s="93"/>
      <c r="P10" s="93">
        <f t="shared" si="0"/>
        <v>0</v>
      </c>
      <c r="Q10" s="53"/>
      <c r="R10" s="5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3"/>
      <c r="AH10" s="53"/>
    </row>
    <row r="11" spans="1:34" ht="15.75">
      <c r="A11" s="5" t="s">
        <v>14</v>
      </c>
      <c r="B11" s="60"/>
      <c r="C11" s="149">
        <f>SUM(C5:C10)</f>
        <v>15369.122119815667</v>
      </c>
      <c r="D11" s="93">
        <f t="shared" ref="D11:O11" si="1">SUM(D5:D10)</f>
        <v>0</v>
      </c>
      <c r="E11" s="93">
        <f t="shared" si="1"/>
        <v>0</v>
      </c>
      <c r="F11" s="93">
        <f t="shared" si="1"/>
        <v>0</v>
      </c>
      <c r="G11" s="93">
        <f t="shared" si="1"/>
        <v>0</v>
      </c>
      <c r="H11" s="93">
        <f t="shared" si="1"/>
        <v>0</v>
      </c>
      <c r="I11" s="93">
        <f t="shared" si="1"/>
        <v>0</v>
      </c>
      <c r="J11" s="93">
        <f t="shared" si="1"/>
        <v>0</v>
      </c>
      <c r="K11" s="93">
        <f t="shared" si="1"/>
        <v>0</v>
      </c>
      <c r="L11" s="93">
        <f t="shared" si="1"/>
        <v>0</v>
      </c>
      <c r="M11" s="93">
        <f t="shared" si="1"/>
        <v>0</v>
      </c>
      <c r="N11" s="93">
        <f t="shared" si="1"/>
        <v>0</v>
      </c>
      <c r="O11" s="93">
        <f t="shared" si="1"/>
        <v>0</v>
      </c>
      <c r="P11" s="93">
        <f t="shared" si="0"/>
        <v>0</v>
      </c>
      <c r="Q11" s="53"/>
      <c r="R11" s="5"/>
      <c r="S11" s="59"/>
      <c r="T11" s="59"/>
      <c r="U11" s="59"/>
      <c r="V11" s="59"/>
      <c r="W11" s="59"/>
      <c r="X11" s="59"/>
      <c r="Y11" s="59"/>
      <c r="Z11" s="59"/>
      <c r="AA11" s="59"/>
      <c r="AB11" s="59"/>
      <c r="AC11" s="59"/>
      <c r="AD11" s="59"/>
      <c r="AE11" s="59"/>
      <c r="AF11" s="59"/>
      <c r="AG11" s="53"/>
      <c r="AH11" s="53"/>
    </row>
    <row r="12" spans="1:34" ht="15.75">
      <c r="B12" s="60"/>
      <c r="C12" s="60"/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4"/>
      <c r="R12" s="4"/>
      <c r="S12" s="4"/>
      <c r="T12" s="4"/>
    </row>
    <row r="13" spans="1:34" ht="15.75">
      <c r="B13" s="60"/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4"/>
      <c r="R13" s="4"/>
      <c r="S13" s="4"/>
      <c r="T13" s="4"/>
    </row>
    <row r="14" spans="1:34" ht="18.75">
      <c r="A14" s="3" t="s">
        <v>15</v>
      </c>
      <c r="B14" s="7"/>
      <c r="C14" s="60"/>
      <c r="D14" s="7"/>
      <c r="E14" s="7"/>
      <c r="F14" s="7"/>
      <c r="G14" s="7"/>
      <c r="H14" s="7"/>
      <c r="I14" s="7"/>
      <c r="J14" s="60"/>
      <c r="K14" s="60"/>
      <c r="L14" s="60"/>
      <c r="M14" s="60"/>
      <c r="N14" s="60"/>
      <c r="O14" s="60"/>
      <c r="P14" s="7"/>
      <c r="Q14" s="4"/>
      <c r="R14" s="4"/>
      <c r="S14" s="4"/>
      <c r="T14" s="4"/>
    </row>
    <row r="15" spans="1:34" ht="15.75">
      <c r="A15" s="79" t="str">
        <f>A2</f>
        <v>1230 Staffanstorp</v>
      </c>
      <c r="B15" s="60"/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4"/>
      <c r="R15" s="4"/>
      <c r="S15" s="4"/>
      <c r="T15" s="4"/>
    </row>
    <row r="16" spans="1:34" ht="30">
      <c r="A16" s="6">
        <v>2017</v>
      </c>
      <c r="B16" s="54" t="s">
        <v>16</v>
      </c>
      <c r="C16" s="67" t="s">
        <v>8</v>
      </c>
      <c r="D16" s="54" t="s">
        <v>32</v>
      </c>
      <c r="E16" s="54" t="s">
        <v>2</v>
      </c>
      <c r="F16" s="55" t="s">
        <v>3</v>
      </c>
      <c r="G16" s="54" t="s">
        <v>17</v>
      </c>
      <c r="H16" s="54" t="s">
        <v>52</v>
      </c>
      <c r="I16" s="55" t="s">
        <v>5</v>
      </c>
      <c r="J16" s="54" t="s">
        <v>4</v>
      </c>
      <c r="K16" s="54" t="s">
        <v>6</v>
      </c>
      <c r="L16" s="54" t="s">
        <v>7</v>
      </c>
      <c r="M16" s="54" t="s">
        <v>71</v>
      </c>
      <c r="N16" s="54" t="s">
        <v>68</v>
      </c>
      <c r="O16" s="55" t="s">
        <v>68</v>
      </c>
      <c r="P16" s="57" t="s">
        <v>9</v>
      </c>
      <c r="Q16" s="53"/>
      <c r="AG16" s="53"/>
      <c r="AH16" s="53"/>
    </row>
    <row r="17" spans="1:34" s="29" customFormat="1" ht="11.25">
      <c r="A17" s="81" t="s">
        <v>60</v>
      </c>
      <c r="B17" s="80" t="s">
        <v>63</v>
      </c>
      <c r="C17" s="49"/>
      <c r="D17" s="80" t="s">
        <v>59</v>
      </c>
      <c r="E17" s="27"/>
      <c r="F17" s="80" t="s">
        <v>61</v>
      </c>
      <c r="G17" s="27"/>
      <c r="H17" s="27"/>
      <c r="I17" s="80" t="s">
        <v>62</v>
      </c>
      <c r="J17" s="27"/>
      <c r="K17" s="27"/>
      <c r="L17" s="27"/>
      <c r="M17" s="27"/>
      <c r="N17" s="28"/>
      <c r="O17" s="28"/>
      <c r="P17" s="82" t="s">
        <v>66</v>
      </c>
      <c r="Q17" s="30"/>
      <c r="AG17" s="30"/>
      <c r="AH17" s="30"/>
    </row>
    <row r="18" spans="1:34" ht="15.75">
      <c r="A18" s="5" t="s">
        <v>18</v>
      </c>
      <c r="B18" s="93">
        <f>[3]Fjärrvärmeproduktion!$N$114</f>
        <v>0</v>
      </c>
      <c r="C18" s="93"/>
      <c r="D18" s="93">
        <f>[3]Fjärrvärmeproduktion!$N$115</f>
        <v>0</v>
      </c>
      <c r="E18" s="93">
        <f>[3]Fjärrvärmeproduktion!$Q$116</f>
        <v>0</v>
      </c>
      <c r="F18" s="93">
        <f>[3]Fjärrvärmeproduktion!$N$117</f>
        <v>0</v>
      </c>
      <c r="G18" s="93">
        <f>[3]Fjärrvärmeproduktion!$R$118</f>
        <v>0</v>
      </c>
      <c r="H18" s="93">
        <f>[3]Fjärrvärmeproduktion!$S$119</f>
        <v>0</v>
      </c>
      <c r="I18" s="93">
        <f>[3]Fjärrvärmeproduktion!$N$120</f>
        <v>0</v>
      </c>
      <c r="J18" s="93">
        <f>[3]Fjärrvärmeproduktion!$T$118</f>
        <v>0</v>
      </c>
      <c r="K18" s="93">
        <f>[3]Fjärrvärmeproduktion!U116</f>
        <v>0</v>
      </c>
      <c r="L18" s="93">
        <f>[3]Fjärrvärmeproduktion!V116</f>
        <v>0</v>
      </c>
      <c r="M18" s="93">
        <f>[3]Fjärrvärmeproduktion!$W$119</f>
        <v>0</v>
      </c>
      <c r="N18" s="93"/>
      <c r="O18" s="93"/>
      <c r="P18" s="112">
        <f>SUM(C18:O18)</f>
        <v>0</v>
      </c>
      <c r="Q18" s="4"/>
      <c r="R18" s="4"/>
      <c r="S18" s="4"/>
      <c r="T18" s="4"/>
    </row>
    <row r="19" spans="1:34" ht="15.75">
      <c r="A19" s="5" t="s">
        <v>19</v>
      </c>
      <c r="B19" s="93">
        <f>[3]Fjärrvärmeproduktion!$N$122+[3]Fjärrvärmeproduktion!$N$154</f>
        <v>15948</v>
      </c>
      <c r="C19" s="93"/>
      <c r="D19" s="93">
        <f>[3]Fjärrvärmeproduktion!$N$123</f>
        <v>0</v>
      </c>
      <c r="E19" s="93">
        <f>[3]Fjärrvärmeproduktion!$Q$124</f>
        <v>0</v>
      </c>
      <c r="F19" s="93">
        <f>[3]Fjärrvärmeproduktion!$N$125</f>
        <v>0</v>
      </c>
      <c r="G19" s="93">
        <f>[3]Fjärrvärmeproduktion!$R$126</f>
        <v>0</v>
      </c>
      <c r="H19" s="93">
        <f>[3]Fjärrvärmeproduktion!$S$127</f>
        <v>16535</v>
      </c>
      <c r="I19" s="93">
        <f>[3]Fjärrvärmeproduktion!$N$128</f>
        <v>893</v>
      </c>
      <c r="J19" s="93">
        <f>[3]Fjärrvärmeproduktion!$T$126</f>
        <v>0</v>
      </c>
      <c r="K19" s="93">
        <f>[3]Fjärrvärmeproduktion!U124</f>
        <v>0</v>
      </c>
      <c r="L19" s="93">
        <f>[3]Fjärrvärmeproduktion!V124</f>
        <v>0</v>
      </c>
      <c r="M19" s="93">
        <f>[3]Fjärrvärmeproduktion!$W$127</f>
        <v>0</v>
      </c>
      <c r="N19" s="93"/>
      <c r="O19" s="93"/>
      <c r="P19" s="112">
        <f t="shared" ref="P19:P24" si="2">SUM(C19:O19)</f>
        <v>17428</v>
      </c>
      <c r="Q19" s="4"/>
      <c r="R19" s="4"/>
      <c r="S19" s="4"/>
      <c r="T19" s="4"/>
    </row>
    <row r="20" spans="1:34" ht="15.75">
      <c r="A20" s="5" t="s">
        <v>20</v>
      </c>
      <c r="B20" s="93">
        <f>[3]Fjärrvärmeproduktion!$N$130</f>
        <v>0</v>
      </c>
      <c r="C20" s="93"/>
      <c r="D20" s="93">
        <f>[3]Fjärrvärmeproduktion!$N$131</f>
        <v>0</v>
      </c>
      <c r="E20" s="93">
        <f>[3]Fjärrvärmeproduktion!$Q$132</f>
        <v>0</v>
      </c>
      <c r="F20" s="93">
        <f>[3]Fjärrvärmeproduktion!$N$133</f>
        <v>0</v>
      </c>
      <c r="G20" s="93">
        <f>[3]Fjärrvärmeproduktion!$R$134</f>
        <v>0</v>
      </c>
      <c r="H20" s="93">
        <f>[3]Fjärrvärmeproduktion!$S$135</f>
        <v>0</v>
      </c>
      <c r="I20" s="93">
        <f>[3]Fjärrvärmeproduktion!$N$136</f>
        <v>0</v>
      </c>
      <c r="J20" s="93">
        <f>[3]Fjärrvärmeproduktion!$T$134</f>
        <v>0</v>
      </c>
      <c r="K20" s="93">
        <f>[3]Fjärrvärmeproduktion!U132</f>
        <v>0</v>
      </c>
      <c r="L20" s="93">
        <f>[3]Fjärrvärmeproduktion!V132</f>
        <v>0</v>
      </c>
      <c r="M20" s="93">
        <f>[3]Fjärrvärmeproduktion!$W$135</f>
        <v>0</v>
      </c>
      <c r="N20" s="93"/>
      <c r="O20" s="93"/>
      <c r="P20" s="112">
        <f t="shared" si="2"/>
        <v>0</v>
      </c>
      <c r="Q20" s="4"/>
      <c r="R20" s="4"/>
      <c r="S20" s="4"/>
      <c r="T20" s="4"/>
    </row>
    <row r="21" spans="1:34" ht="16.5" thickBot="1">
      <c r="A21" s="5" t="s">
        <v>21</v>
      </c>
      <c r="B21" s="93">
        <f>[3]Fjärrvärmeproduktion!$N$138</f>
        <v>0</v>
      </c>
      <c r="C21" s="93"/>
      <c r="D21" s="93">
        <f>[3]Fjärrvärmeproduktion!$N$139</f>
        <v>0</v>
      </c>
      <c r="E21" s="93">
        <f>[3]Fjärrvärmeproduktion!$Q$140</f>
        <v>0</v>
      </c>
      <c r="F21" s="93">
        <f>[3]Fjärrvärmeproduktion!$N$141</f>
        <v>0</v>
      </c>
      <c r="G21" s="93">
        <f>[3]Fjärrvärmeproduktion!$R$142</f>
        <v>0</v>
      </c>
      <c r="H21" s="93">
        <f>[3]Fjärrvärmeproduktion!$S$143</f>
        <v>0</v>
      </c>
      <c r="I21" s="93">
        <f>[3]Fjärrvärmeproduktion!$N$144</f>
        <v>0</v>
      </c>
      <c r="J21" s="93">
        <f>[3]Fjärrvärmeproduktion!$T$142</f>
        <v>0</v>
      </c>
      <c r="K21" s="93">
        <f>[3]Fjärrvärmeproduktion!U140</f>
        <v>0</v>
      </c>
      <c r="L21" s="93">
        <f>[3]Fjärrvärmeproduktion!V140</f>
        <v>0</v>
      </c>
      <c r="M21" s="93">
        <f>[3]Fjärrvärmeproduktion!$W$143</f>
        <v>0</v>
      </c>
      <c r="N21" s="93"/>
      <c r="O21" s="93"/>
      <c r="P21" s="112">
        <f t="shared" si="2"/>
        <v>0</v>
      </c>
      <c r="Q21" s="4"/>
      <c r="R21" s="37"/>
      <c r="S21" s="37"/>
      <c r="T21" s="37"/>
    </row>
    <row r="22" spans="1:34" ht="15.75">
      <c r="A22" s="5" t="s">
        <v>22</v>
      </c>
      <c r="B22" s="93">
        <f>[3]Fjärrvärmeproduktion!$N$146</f>
        <v>0</v>
      </c>
      <c r="C22" s="93"/>
      <c r="D22" s="93">
        <f>[3]Fjärrvärmeproduktion!$N$147</f>
        <v>0</v>
      </c>
      <c r="E22" s="93">
        <f>[3]Fjärrvärmeproduktion!$Q$148</f>
        <v>0</v>
      </c>
      <c r="F22" s="93">
        <f>[3]Fjärrvärmeproduktion!$N$149</f>
        <v>0</v>
      </c>
      <c r="G22" s="93">
        <f>[3]Fjärrvärmeproduktion!$R$150</f>
        <v>0</v>
      </c>
      <c r="H22" s="93">
        <f>[3]Fjärrvärmeproduktion!$S$151</f>
        <v>0</v>
      </c>
      <c r="I22" s="93">
        <f>[3]Fjärrvärmeproduktion!$N$152</f>
        <v>0</v>
      </c>
      <c r="J22" s="93">
        <f>[3]Fjärrvärmeproduktion!$T$150</f>
        <v>0</v>
      </c>
      <c r="K22" s="93">
        <f>[3]Fjärrvärmeproduktion!U148</f>
        <v>0</v>
      </c>
      <c r="L22" s="93">
        <f>[3]Fjärrvärmeproduktion!V148</f>
        <v>0</v>
      </c>
      <c r="M22" s="93">
        <f>[3]Fjärrvärmeproduktion!$W$151</f>
        <v>0</v>
      </c>
      <c r="N22" s="93"/>
      <c r="O22" s="93"/>
      <c r="P22" s="112">
        <f t="shared" si="2"/>
        <v>0</v>
      </c>
      <c r="Q22" s="31"/>
      <c r="R22" s="43" t="s">
        <v>24</v>
      </c>
      <c r="S22" s="88" t="str">
        <f>ROUND(P43/1000,0) &amp;" GWh"</f>
        <v>424 GWh</v>
      </c>
      <c r="T22" s="38"/>
      <c r="U22" s="36"/>
    </row>
    <row r="23" spans="1:34" ht="15.75">
      <c r="A23" s="5" t="s">
        <v>23</v>
      </c>
      <c r="B23" s="149">
        <v>0</v>
      </c>
      <c r="C23" s="93"/>
      <c r="D23" s="93">
        <f>[3]Fjärrvärmeproduktion!$N$155</f>
        <v>0</v>
      </c>
      <c r="E23" s="93">
        <f>[3]Fjärrvärmeproduktion!$Q$156</f>
        <v>0</v>
      </c>
      <c r="F23" s="93">
        <f>[3]Fjärrvärmeproduktion!$N$157</f>
        <v>0</v>
      </c>
      <c r="G23" s="93">
        <f>[3]Fjärrvärmeproduktion!$R$158</f>
        <v>0</v>
      </c>
      <c r="H23" s="93">
        <f>[3]Fjärrvärmeproduktion!$S$159</f>
        <v>0</v>
      </c>
      <c r="I23" s="93">
        <f>[3]Fjärrvärmeproduktion!$N$160</f>
        <v>0</v>
      </c>
      <c r="J23" s="93">
        <f>[3]Fjärrvärmeproduktion!$T$158</f>
        <v>0</v>
      </c>
      <c r="K23" s="93">
        <f>[3]Fjärrvärmeproduktion!U156</f>
        <v>0</v>
      </c>
      <c r="L23" s="93">
        <f>[3]Fjärrvärmeproduktion!V156</f>
        <v>0</v>
      </c>
      <c r="M23" s="93">
        <f>[3]Fjärrvärmeproduktion!$W$159</f>
        <v>0</v>
      </c>
      <c r="N23" s="93"/>
      <c r="O23" s="93"/>
      <c r="P23" s="112">
        <f t="shared" si="2"/>
        <v>0</v>
      </c>
      <c r="Q23" s="31"/>
      <c r="R23" s="41"/>
      <c r="S23" s="4"/>
      <c r="T23" s="39"/>
      <c r="U23" s="36"/>
    </row>
    <row r="24" spans="1:34" ht="15.75">
      <c r="A24" s="5" t="s">
        <v>14</v>
      </c>
      <c r="B24" s="93">
        <f>SUM(B18:B23)</f>
        <v>15948</v>
      </c>
      <c r="C24" s="93">
        <f t="shared" ref="C24:O24" si="3">SUM(C18:C23)</f>
        <v>0</v>
      </c>
      <c r="D24" s="93">
        <f t="shared" si="3"/>
        <v>0</v>
      </c>
      <c r="E24" s="93">
        <f t="shared" si="3"/>
        <v>0</v>
      </c>
      <c r="F24" s="93">
        <f t="shared" si="3"/>
        <v>0</v>
      </c>
      <c r="G24" s="93">
        <f t="shared" si="3"/>
        <v>0</v>
      </c>
      <c r="H24" s="93">
        <f t="shared" si="3"/>
        <v>16535</v>
      </c>
      <c r="I24" s="93">
        <f t="shared" si="3"/>
        <v>893</v>
      </c>
      <c r="J24" s="93">
        <f t="shared" si="3"/>
        <v>0</v>
      </c>
      <c r="K24" s="93">
        <f t="shared" si="3"/>
        <v>0</v>
      </c>
      <c r="L24" s="93">
        <f t="shared" si="3"/>
        <v>0</v>
      </c>
      <c r="M24" s="93">
        <f t="shared" si="3"/>
        <v>0</v>
      </c>
      <c r="N24" s="93">
        <f t="shared" si="3"/>
        <v>0</v>
      </c>
      <c r="O24" s="93">
        <f t="shared" si="3"/>
        <v>0</v>
      </c>
      <c r="P24" s="112">
        <f t="shared" si="2"/>
        <v>17428</v>
      </c>
      <c r="Q24" s="31"/>
      <c r="R24" s="41"/>
      <c r="S24" s="4" t="s">
        <v>25</v>
      </c>
      <c r="T24" s="39" t="s">
        <v>26</v>
      </c>
      <c r="U24" s="36"/>
    </row>
    <row r="25" spans="1:34" ht="15.75">
      <c r="B25" s="60"/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31"/>
      <c r="R25" s="85" t="str">
        <f>C30</f>
        <v>El</v>
      </c>
      <c r="S25" s="61" t="str">
        <f>ROUND(C43/1000,0) &amp;" GWh"</f>
        <v>195 GWh</v>
      </c>
      <c r="T25" s="42">
        <f>C$44</f>
        <v>0.46038806871651949</v>
      </c>
      <c r="U25" s="36"/>
    </row>
    <row r="26" spans="1:34" ht="15.75">
      <c r="B26" s="62"/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31"/>
      <c r="R26" s="86" t="str">
        <f>D30</f>
        <v>Oljeprodukter</v>
      </c>
      <c r="S26" s="61" t="str">
        <f>ROUND(D43/1000,0) &amp;" GWh"</f>
        <v>169 GWh</v>
      </c>
      <c r="T26" s="42">
        <f>D$44</f>
        <v>0.3988396056536847</v>
      </c>
      <c r="U26" s="36"/>
    </row>
    <row r="27" spans="1:34" ht="15.75">
      <c r="B27" s="60"/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31"/>
      <c r="R27" s="86" t="str">
        <f>E30</f>
        <v>Kol och koks</v>
      </c>
      <c r="S27" s="61" t="str">
        <f>ROUND(E43/1000,0) &amp;" GWh"</f>
        <v>0 GWh</v>
      </c>
      <c r="T27" s="42">
        <f>E$44</f>
        <v>0</v>
      </c>
      <c r="U27" s="36"/>
    </row>
    <row r="28" spans="1:34" ht="18.75">
      <c r="A28" s="3" t="s">
        <v>27</v>
      </c>
      <c r="B28" s="7"/>
      <c r="C28" s="60"/>
      <c r="D28" s="7"/>
      <c r="E28" s="7"/>
      <c r="F28" s="7"/>
      <c r="G28" s="7"/>
      <c r="H28" s="7"/>
      <c r="I28" s="60"/>
      <c r="J28" s="60"/>
      <c r="K28" s="60"/>
      <c r="L28" s="60"/>
      <c r="M28" s="60"/>
      <c r="N28" s="60"/>
      <c r="O28" s="60"/>
      <c r="P28" s="60"/>
      <c r="Q28" s="31"/>
      <c r="R28" s="86" t="str">
        <f>F30</f>
        <v>Gasol/naturgas</v>
      </c>
      <c r="S28" s="61" t="str">
        <f>ROUND(F43/1000,0) &amp;" GWh"</f>
        <v>3 GWh</v>
      </c>
      <c r="T28" s="42">
        <f>F$44</f>
        <v>6.4119168054147975E-3</v>
      </c>
      <c r="U28" s="36"/>
    </row>
    <row r="29" spans="1:34" ht="15.75">
      <c r="A29" s="79" t="str">
        <f>A2</f>
        <v>1230 Staffanstorp</v>
      </c>
      <c r="B29" s="60"/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31"/>
      <c r="R29" s="86" t="str">
        <f>G30</f>
        <v>Biodrivmedel</v>
      </c>
      <c r="S29" s="61" t="str">
        <f>ROUND(G43/1000,0) &amp;" GWh"</f>
        <v>25 GWh</v>
      </c>
      <c r="T29" s="42">
        <f>G$44</f>
        <v>5.806543256237634E-2</v>
      </c>
      <c r="U29" s="36"/>
    </row>
    <row r="30" spans="1:34" ht="30">
      <c r="A30" s="6">
        <v>2017</v>
      </c>
      <c r="B30" s="67" t="s">
        <v>70</v>
      </c>
      <c r="C30" s="56" t="s">
        <v>8</v>
      </c>
      <c r="D30" s="54" t="s">
        <v>32</v>
      </c>
      <c r="E30" s="54" t="s">
        <v>2</v>
      </c>
      <c r="F30" s="55" t="s">
        <v>3</v>
      </c>
      <c r="G30" s="54" t="s">
        <v>28</v>
      </c>
      <c r="H30" s="54" t="s">
        <v>52</v>
      </c>
      <c r="I30" s="55" t="s">
        <v>5</v>
      </c>
      <c r="J30" s="54" t="s">
        <v>4</v>
      </c>
      <c r="K30" s="54" t="s">
        <v>6</v>
      </c>
      <c r="L30" s="54" t="s">
        <v>7</v>
      </c>
      <c r="M30" s="54" t="s">
        <v>71</v>
      </c>
      <c r="N30" s="54" t="s">
        <v>68</v>
      </c>
      <c r="O30" s="55" t="s">
        <v>68</v>
      </c>
      <c r="P30" s="57" t="s">
        <v>29</v>
      </c>
      <c r="Q30" s="31"/>
      <c r="R30" s="85" t="str">
        <f>H30</f>
        <v>Biobränslen</v>
      </c>
      <c r="S30" s="61" t="str">
        <f>ROUND(H43/1000,0) &amp;" GWh"</f>
        <v>22 GWh</v>
      </c>
      <c r="T30" s="42">
        <f>H$44</f>
        <v>5.1568683340572373E-2</v>
      </c>
      <c r="U30" s="36"/>
    </row>
    <row r="31" spans="1:34" s="29" customFormat="1">
      <c r="A31" s="26"/>
      <c r="B31" s="80" t="s">
        <v>65</v>
      </c>
      <c r="C31" s="83" t="s">
        <v>64</v>
      </c>
      <c r="D31" s="80" t="s">
        <v>59</v>
      </c>
      <c r="E31" s="27"/>
      <c r="F31" s="80" t="s">
        <v>61</v>
      </c>
      <c r="G31" s="80" t="s">
        <v>107</v>
      </c>
      <c r="H31" s="80" t="s">
        <v>69</v>
      </c>
      <c r="I31" s="80" t="s">
        <v>62</v>
      </c>
      <c r="J31" s="27"/>
      <c r="K31" s="27"/>
      <c r="L31" s="27"/>
      <c r="M31" s="27"/>
      <c r="N31" s="28"/>
      <c r="O31" s="28"/>
      <c r="P31" s="82" t="s">
        <v>67</v>
      </c>
      <c r="Q31" s="32"/>
      <c r="R31" s="85" t="str">
        <f>I30</f>
        <v>Biogas</v>
      </c>
      <c r="S31" s="61" t="str">
        <f>ROUND(I43/1000,0) &amp;" GWh"</f>
        <v>10 GWh</v>
      </c>
      <c r="T31" s="42">
        <f>I$44</f>
        <v>2.4726292921432365E-2</v>
      </c>
      <c r="U31" s="35"/>
      <c r="AG31" s="30"/>
      <c r="AH31" s="30"/>
    </row>
    <row r="32" spans="1:34" ht="15.75">
      <c r="A32" s="5" t="s">
        <v>30</v>
      </c>
      <c r="B32" s="93">
        <f>[3]Slutanvändning!$N$170</f>
        <v>0</v>
      </c>
      <c r="C32" s="93">
        <f>[3]Slutanvändning!$N$171</f>
        <v>7585</v>
      </c>
      <c r="D32" s="93">
        <f>[3]Slutanvändning!$N$164</f>
        <v>8817</v>
      </c>
      <c r="E32" s="93">
        <f>[3]Slutanvändning!$Q$165</f>
        <v>0</v>
      </c>
      <c r="F32" s="93">
        <f>[3]Slutanvändning!$N$166</f>
        <v>0</v>
      </c>
      <c r="G32" s="93">
        <f>[3]Slutanvändning!$N$167</f>
        <v>1909</v>
      </c>
      <c r="H32" s="93">
        <f>[3]Slutanvändning!$N$168</f>
        <v>0</v>
      </c>
      <c r="I32" s="93">
        <f>[3]Slutanvändning!$N$169</f>
        <v>0</v>
      </c>
      <c r="J32" s="93">
        <v>0</v>
      </c>
      <c r="K32" s="93">
        <f>[3]Slutanvändning!U165</f>
        <v>0</v>
      </c>
      <c r="L32" s="93">
        <f>[3]Slutanvändning!V165</f>
        <v>0</v>
      </c>
      <c r="M32" s="93"/>
      <c r="N32" s="93"/>
      <c r="O32" s="93"/>
      <c r="P32" s="93">
        <f t="shared" ref="P32:P38" si="4">SUM(B32:N32)</f>
        <v>18311</v>
      </c>
      <c r="Q32" s="33"/>
      <c r="R32" s="86" t="str">
        <f>J30</f>
        <v>Avlutar</v>
      </c>
      <c r="S32" s="61" t="str">
        <f>ROUND(J43/1000,0) &amp;" GWh"</f>
        <v>0 GWh</v>
      </c>
      <c r="T32" s="42">
        <f>J$44</f>
        <v>0</v>
      </c>
      <c r="U32" s="36"/>
    </row>
    <row r="33" spans="1:47" ht="15.75">
      <c r="A33" s="5" t="s">
        <v>33</v>
      </c>
      <c r="B33" s="93">
        <f>[3]Slutanvändning!$N$179</f>
        <v>0</v>
      </c>
      <c r="C33" s="93">
        <f>[3]Slutanvändning!$N$180</f>
        <v>19408</v>
      </c>
      <c r="D33" s="93">
        <f>[3]Slutanvändning!$N$173</f>
        <v>1137</v>
      </c>
      <c r="E33" s="93">
        <f>[3]Slutanvändning!$Q$174</f>
        <v>0</v>
      </c>
      <c r="F33" s="93">
        <f>[3]Slutanvändning!$N$175</f>
        <v>2721</v>
      </c>
      <c r="G33" s="93">
        <f>[3]Slutanvändning!$N$176</f>
        <v>0</v>
      </c>
      <c r="H33" s="93">
        <f>[3]Slutanvändning!$N$177</f>
        <v>0</v>
      </c>
      <c r="I33" s="93">
        <f>[3]Slutanvändning!$N$178</f>
        <v>0</v>
      </c>
      <c r="J33" s="93">
        <v>0</v>
      </c>
      <c r="K33" s="93">
        <f>[3]Slutanvändning!U174</f>
        <v>0</v>
      </c>
      <c r="L33" s="93">
        <f>[3]Slutanvändning!V174</f>
        <v>0</v>
      </c>
      <c r="M33" s="93"/>
      <c r="N33" s="93"/>
      <c r="O33" s="93"/>
      <c r="P33" s="93">
        <f t="shared" si="4"/>
        <v>23266</v>
      </c>
      <c r="Q33" s="33"/>
      <c r="R33" s="85" t="str">
        <f>K30</f>
        <v>Torv</v>
      </c>
      <c r="S33" s="61" t="str">
        <f>ROUND(K43/1000,0) &amp;" GWh"</f>
        <v>0 GWh</v>
      </c>
      <c r="T33" s="42">
        <f>K$44</f>
        <v>0</v>
      </c>
      <c r="U33" s="36"/>
    </row>
    <row r="34" spans="1:47" ht="15.75">
      <c r="A34" s="5" t="s">
        <v>34</v>
      </c>
      <c r="B34" s="93">
        <f>[3]Slutanvändning!$N$188</f>
        <v>2585</v>
      </c>
      <c r="C34" s="93">
        <f>[3]Slutanvändning!$N$189</f>
        <v>12179</v>
      </c>
      <c r="D34" s="93">
        <f>[3]Slutanvändning!$N$182</f>
        <v>64</v>
      </c>
      <c r="E34" s="93">
        <f>[3]Slutanvändning!$Q$183</f>
        <v>0</v>
      </c>
      <c r="F34" s="93">
        <f>[3]Slutanvändning!$N$184</f>
        <v>0</v>
      </c>
      <c r="G34" s="93">
        <f>[3]Slutanvändning!$N$185</f>
        <v>0</v>
      </c>
      <c r="H34" s="93">
        <f>[3]Slutanvändning!$N$186</f>
        <v>0</v>
      </c>
      <c r="I34" s="93">
        <f>[3]Slutanvändning!$N$187</f>
        <v>0</v>
      </c>
      <c r="J34" s="93">
        <v>0</v>
      </c>
      <c r="K34" s="93">
        <f>[3]Slutanvändning!U183</f>
        <v>0</v>
      </c>
      <c r="L34" s="93">
        <f>[3]Slutanvändning!V183</f>
        <v>0</v>
      </c>
      <c r="M34" s="93"/>
      <c r="N34" s="93"/>
      <c r="O34" s="93"/>
      <c r="P34" s="93">
        <f t="shared" si="4"/>
        <v>14828</v>
      </c>
      <c r="Q34" s="33"/>
      <c r="R34" s="86" t="str">
        <f>L30</f>
        <v>Avfall</v>
      </c>
      <c r="S34" s="61" t="str">
        <f>ROUND(L43/1000,0) &amp;" GWh"</f>
        <v>0 GWh</v>
      </c>
      <c r="T34" s="42">
        <f>L$44</f>
        <v>0</v>
      </c>
      <c r="U34" s="36"/>
      <c r="V34" s="8"/>
      <c r="W34" s="59"/>
    </row>
    <row r="35" spans="1:47" ht="15.75">
      <c r="A35" s="5" t="s">
        <v>35</v>
      </c>
      <c r="B35" s="93">
        <f>[3]Slutanvändning!$N$197</f>
        <v>0</v>
      </c>
      <c r="C35" s="93">
        <f>[3]Slutanvändning!$N$198</f>
        <v>14</v>
      </c>
      <c r="D35" s="93">
        <f>[3]Slutanvändning!$N$191</f>
        <v>157419</v>
      </c>
      <c r="E35" s="93">
        <f>[3]Slutanvändning!$Q$192</f>
        <v>0</v>
      </c>
      <c r="F35" s="93">
        <f>[3]Slutanvändning!$N$193</f>
        <v>0</v>
      </c>
      <c r="G35" s="93">
        <f>[3]Slutanvändning!$N$194</f>
        <v>22732</v>
      </c>
      <c r="H35" s="93">
        <f>[3]Slutanvändning!$N$195</f>
        <v>0</v>
      </c>
      <c r="I35" s="93">
        <f>[3]Slutanvändning!$N$196</f>
        <v>0</v>
      </c>
      <c r="J35" s="93">
        <v>0</v>
      </c>
      <c r="K35" s="93">
        <f>[3]Slutanvändning!U192</f>
        <v>0</v>
      </c>
      <c r="L35" s="93">
        <f>[3]Slutanvändning!V192</f>
        <v>0</v>
      </c>
      <c r="M35" s="93"/>
      <c r="N35" s="93"/>
      <c r="O35" s="93"/>
      <c r="P35" s="93">
        <f>SUM(B35:N35)</f>
        <v>180165</v>
      </c>
      <c r="Q35" s="33"/>
      <c r="R35" s="85" t="str">
        <f>M30</f>
        <v>RT-flis</v>
      </c>
      <c r="S35" s="61" t="str">
        <f>ROUND(M43/1000,0) &amp;" GWh"</f>
        <v>0 GWh</v>
      </c>
      <c r="T35" s="42">
        <f>M$44</f>
        <v>0</v>
      </c>
      <c r="U35" s="36"/>
    </row>
    <row r="36" spans="1:47" ht="15.75">
      <c r="A36" s="5" t="s">
        <v>36</v>
      </c>
      <c r="B36" s="93">
        <f>[3]Slutanvändning!$N$206</f>
        <v>795</v>
      </c>
      <c r="C36" s="93">
        <f>[3]Slutanvändning!$N$207</f>
        <v>40087</v>
      </c>
      <c r="D36" s="93">
        <f>[3]Slutanvändning!$N$200</f>
        <v>912</v>
      </c>
      <c r="E36" s="93">
        <f>[3]Slutanvändning!$Q$201</f>
        <v>0</v>
      </c>
      <c r="F36" s="93">
        <f>[3]Slutanvändning!$N$202</f>
        <v>0</v>
      </c>
      <c r="G36" s="93">
        <f>[3]Slutanvändning!$N$203</f>
        <v>0</v>
      </c>
      <c r="H36" s="93">
        <f>[3]Slutanvändning!$N$204</f>
        <v>0</v>
      </c>
      <c r="I36" s="93">
        <f>[3]Slutanvändning!$N$205</f>
        <v>0</v>
      </c>
      <c r="J36" s="93">
        <v>0</v>
      </c>
      <c r="K36" s="93">
        <f>[3]Slutanvändning!U201</f>
        <v>0</v>
      </c>
      <c r="L36" s="93">
        <f>[3]Slutanvändning!V201</f>
        <v>0</v>
      </c>
      <c r="M36" s="93"/>
      <c r="N36" s="93"/>
      <c r="O36" s="93"/>
      <c r="P36" s="93">
        <f t="shared" si="4"/>
        <v>41794</v>
      </c>
      <c r="Q36" s="33"/>
      <c r="R36" s="85" t="str">
        <f>N30</f>
        <v>Övrigt</v>
      </c>
      <c r="S36" s="61" t="str">
        <f>ROUND(N43/1000,0) &amp;" GWh"</f>
        <v>0 GWh</v>
      </c>
      <c r="T36" s="42">
        <f>N$44</f>
        <v>0</v>
      </c>
      <c r="U36" s="36"/>
    </row>
    <row r="37" spans="1:47" ht="15.75">
      <c r="A37" s="5" t="s">
        <v>37</v>
      </c>
      <c r="B37" s="93">
        <f>[3]Slutanvändning!$N$215</f>
        <v>3127</v>
      </c>
      <c r="C37" s="93">
        <f>[3]Slutanvändning!$N$216</f>
        <v>90624</v>
      </c>
      <c r="D37" s="93">
        <f>[3]Slutanvändning!$N$209</f>
        <v>905</v>
      </c>
      <c r="E37" s="93">
        <f>[3]Slutanvändning!$Q$210</f>
        <v>0</v>
      </c>
      <c r="F37" s="93">
        <f>[3]Slutanvändning!$N$211</f>
        <v>0</v>
      </c>
      <c r="G37" s="93">
        <f>[3]Slutanvändning!$N$212</f>
        <v>0</v>
      </c>
      <c r="H37" s="93">
        <f>[3]Slutanvändning!$N$213</f>
        <v>5349</v>
      </c>
      <c r="I37" s="106">
        <f>[3]Slutanvändning!$N$214+'[3]LÄNKNING GAS '!$E$43</f>
        <v>9600</v>
      </c>
      <c r="J37" s="93">
        <v>0</v>
      </c>
      <c r="K37" s="93">
        <f>[3]Slutanvändning!U210</f>
        <v>0</v>
      </c>
      <c r="L37" s="93">
        <f>[3]Slutanvändning!V210</f>
        <v>0</v>
      </c>
      <c r="M37" s="93"/>
      <c r="N37" s="93"/>
      <c r="O37" s="93"/>
      <c r="P37" s="106">
        <f t="shared" si="4"/>
        <v>109605</v>
      </c>
      <c r="Q37" s="33"/>
      <c r="R37" s="86" t="str">
        <f>O30</f>
        <v>Övrigt</v>
      </c>
      <c r="S37" s="61" t="str">
        <f>ROUND(O43/1000,0) &amp;" GWh"</f>
        <v>0 GWh</v>
      </c>
      <c r="T37" s="42">
        <f>O$44</f>
        <v>0</v>
      </c>
      <c r="U37" s="36"/>
    </row>
    <row r="38" spans="1:47" ht="15.75">
      <c r="A38" s="5" t="s">
        <v>38</v>
      </c>
      <c r="B38" s="93">
        <f>[3]Slutanvändning!$N$224</f>
        <v>7431</v>
      </c>
      <c r="C38" s="93">
        <f>[3]Slutanvändning!$N$225</f>
        <v>10961</v>
      </c>
      <c r="D38" s="93">
        <f>[3]Slutanvändning!$N$218</f>
        <v>0</v>
      </c>
      <c r="E38" s="93">
        <f>[3]Slutanvändning!$Q$219</f>
        <v>0</v>
      </c>
      <c r="F38" s="93">
        <f>[3]Slutanvändning!$N$220</f>
        <v>0</v>
      </c>
      <c r="G38" s="93">
        <f>[3]Slutanvändning!$N$221</f>
        <v>0</v>
      </c>
      <c r="H38" s="93">
        <f>[3]Slutanvändning!$N$222</f>
        <v>0</v>
      </c>
      <c r="I38" s="93">
        <f>[3]Slutanvändning!$N$223</f>
        <v>0</v>
      </c>
      <c r="J38" s="93">
        <v>0</v>
      </c>
      <c r="K38" s="93">
        <f>[3]Slutanvändning!U219</f>
        <v>0</v>
      </c>
      <c r="L38" s="93">
        <f>[3]Slutanvändning!V219</f>
        <v>0</v>
      </c>
      <c r="M38" s="93"/>
      <c r="N38" s="93"/>
      <c r="O38" s="93"/>
      <c r="P38" s="93">
        <f t="shared" si="4"/>
        <v>18392</v>
      </c>
      <c r="Q38" s="33"/>
      <c r="R38" s="44"/>
      <c r="S38" s="152" t="str">
        <f>ROUND(B43/1000,0) &amp;" GWh"</f>
        <v>0 GWh</v>
      </c>
      <c r="T38" s="40"/>
      <c r="U38" s="36"/>
    </row>
    <row r="39" spans="1:47" ht="15.75">
      <c r="A39" s="5" t="s">
        <v>39</v>
      </c>
      <c r="B39" s="93">
        <f>[3]Slutanvändning!$N$233</f>
        <v>0</v>
      </c>
      <c r="C39" s="93">
        <f>[3]Slutanvändning!$N$234</f>
        <v>43</v>
      </c>
      <c r="D39" s="93">
        <f>[3]Slutanvändning!$N$227</f>
        <v>0</v>
      </c>
      <c r="E39" s="93">
        <f>[3]Slutanvändning!$Q$228</f>
        <v>0</v>
      </c>
      <c r="F39" s="93">
        <f>[3]Slutanvändning!$N$229</f>
        <v>0</v>
      </c>
      <c r="G39" s="93">
        <f>[3]Slutanvändning!$N$230</f>
        <v>0</v>
      </c>
      <c r="H39" s="93">
        <f>[3]Slutanvändning!$N$231</f>
        <v>0</v>
      </c>
      <c r="I39" s="93">
        <f>[3]Slutanvändning!$N$232</f>
        <v>0</v>
      </c>
      <c r="J39" s="93">
        <v>0</v>
      </c>
      <c r="K39" s="93">
        <f>[3]Slutanvändning!U228</f>
        <v>0</v>
      </c>
      <c r="L39" s="93">
        <f>[3]Slutanvändning!V228</f>
        <v>0</v>
      </c>
      <c r="M39" s="93"/>
      <c r="N39" s="93"/>
      <c r="O39" s="93"/>
      <c r="P39" s="93">
        <f>SUM(B39:N39)</f>
        <v>43</v>
      </c>
      <c r="Q39" s="33"/>
      <c r="R39" s="41"/>
      <c r="S39" s="10"/>
      <c r="T39" s="64"/>
    </row>
    <row r="40" spans="1:47" ht="15.75">
      <c r="A40" s="5" t="s">
        <v>14</v>
      </c>
      <c r="B40" s="93">
        <f>SUM(B32:B39)</f>
        <v>13938</v>
      </c>
      <c r="C40" s="93">
        <f t="shared" ref="C40:O40" si="5">SUM(C32:C39)</f>
        <v>180901</v>
      </c>
      <c r="D40" s="93">
        <f t="shared" si="5"/>
        <v>169254</v>
      </c>
      <c r="E40" s="93">
        <f t="shared" si="5"/>
        <v>0</v>
      </c>
      <c r="F40" s="93">
        <f>SUM(F32:F39)</f>
        <v>2721</v>
      </c>
      <c r="G40" s="93">
        <f t="shared" si="5"/>
        <v>24641</v>
      </c>
      <c r="H40" s="93">
        <f t="shared" si="5"/>
        <v>5349</v>
      </c>
      <c r="I40" s="106">
        <f t="shared" si="5"/>
        <v>9600</v>
      </c>
      <c r="J40" s="93">
        <f t="shared" si="5"/>
        <v>0</v>
      </c>
      <c r="K40" s="93">
        <f t="shared" si="5"/>
        <v>0</v>
      </c>
      <c r="L40" s="93">
        <f t="shared" si="5"/>
        <v>0</v>
      </c>
      <c r="M40" s="93">
        <f t="shared" si="5"/>
        <v>0</v>
      </c>
      <c r="N40" s="93">
        <f t="shared" si="5"/>
        <v>0</v>
      </c>
      <c r="O40" s="93">
        <f t="shared" si="5"/>
        <v>0</v>
      </c>
      <c r="P40" s="106">
        <f>SUM(B40:N40)</f>
        <v>406404</v>
      </c>
      <c r="Q40" s="33"/>
      <c r="R40" s="41"/>
      <c r="S40" s="10" t="s">
        <v>25</v>
      </c>
      <c r="T40" s="64" t="s">
        <v>26</v>
      </c>
    </row>
    <row r="41" spans="1:47">
      <c r="B41" s="60"/>
      <c r="C41" s="60"/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6"/>
      <c r="R41" s="41" t="s">
        <v>40</v>
      </c>
      <c r="S41" s="65" t="str">
        <f>ROUND((B46+C46)/1000,0) &amp;" GWh"</f>
        <v>16 GWh</v>
      </c>
      <c r="T41" s="117"/>
    </row>
    <row r="42" spans="1:47">
      <c r="A42" s="46" t="s">
        <v>43</v>
      </c>
      <c r="B42" s="94">
        <f>B39+B38+B37</f>
        <v>10558</v>
      </c>
      <c r="C42" s="94">
        <f>C39+C38+C37</f>
        <v>101628</v>
      </c>
      <c r="D42" s="94">
        <f>D39+D38+D37</f>
        <v>905</v>
      </c>
      <c r="E42" s="94">
        <f t="shared" ref="E42:P42" si="6">E39+E38+E37</f>
        <v>0</v>
      </c>
      <c r="F42" s="95">
        <f t="shared" si="6"/>
        <v>0</v>
      </c>
      <c r="G42" s="94">
        <f t="shared" si="6"/>
        <v>0</v>
      </c>
      <c r="H42" s="94">
        <f t="shared" si="6"/>
        <v>5349</v>
      </c>
      <c r="I42" s="95">
        <f t="shared" si="6"/>
        <v>9600</v>
      </c>
      <c r="J42" s="94">
        <f t="shared" si="6"/>
        <v>0</v>
      </c>
      <c r="K42" s="94">
        <f t="shared" si="6"/>
        <v>0</v>
      </c>
      <c r="L42" s="94">
        <f t="shared" si="6"/>
        <v>0</v>
      </c>
      <c r="M42" s="94">
        <f t="shared" si="6"/>
        <v>0</v>
      </c>
      <c r="N42" s="94">
        <f t="shared" si="6"/>
        <v>0</v>
      </c>
      <c r="O42" s="94">
        <f t="shared" si="6"/>
        <v>0</v>
      </c>
      <c r="P42" s="94">
        <f t="shared" si="6"/>
        <v>128040</v>
      </c>
      <c r="Q42" s="34"/>
      <c r="R42" s="41" t="s">
        <v>41</v>
      </c>
      <c r="S42" s="11" t="str">
        <f>ROUND(P42/1000,0) &amp;" GWh"</f>
        <v>128 GWh</v>
      </c>
      <c r="T42" s="42">
        <f>P42/P40</f>
        <v>0.31505595417367938</v>
      </c>
    </row>
    <row r="43" spans="1:47">
      <c r="A43" s="47" t="s">
        <v>45</v>
      </c>
      <c r="B43" s="113"/>
      <c r="C43" s="114">
        <f>C40+C24-C7+C46</f>
        <v>195373.08</v>
      </c>
      <c r="D43" s="114">
        <f t="shared" ref="D43:O43" si="7">D11+D24+D40</f>
        <v>169254</v>
      </c>
      <c r="E43" s="114">
        <f t="shared" si="7"/>
        <v>0</v>
      </c>
      <c r="F43" s="114">
        <f t="shared" si="7"/>
        <v>2721</v>
      </c>
      <c r="G43" s="114">
        <f t="shared" si="7"/>
        <v>24641</v>
      </c>
      <c r="H43" s="114">
        <f t="shared" si="7"/>
        <v>21884</v>
      </c>
      <c r="I43" s="114">
        <f t="shared" si="7"/>
        <v>10493</v>
      </c>
      <c r="J43" s="114">
        <f t="shared" si="7"/>
        <v>0</v>
      </c>
      <c r="K43" s="114">
        <f t="shared" si="7"/>
        <v>0</v>
      </c>
      <c r="L43" s="114">
        <f t="shared" si="7"/>
        <v>0</v>
      </c>
      <c r="M43" s="114">
        <f t="shared" si="7"/>
        <v>0</v>
      </c>
      <c r="N43" s="114">
        <f t="shared" si="7"/>
        <v>0</v>
      </c>
      <c r="O43" s="114">
        <f t="shared" si="7"/>
        <v>0</v>
      </c>
      <c r="P43" s="115">
        <f>SUM(C43:O43)</f>
        <v>424366.07999999996</v>
      </c>
      <c r="Q43" s="34"/>
      <c r="R43" s="41" t="s">
        <v>42</v>
      </c>
      <c r="S43" s="11" t="str">
        <f>ROUND(P36/1000,0) &amp;" GWh"</f>
        <v>42 GWh</v>
      </c>
      <c r="T43" s="63">
        <f>P36/P40</f>
        <v>0.10283855473863446</v>
      </c>
    </row>
    <row r="44" spans="1:47">
      <c r="A44" s="47" t="s">
        <v>46</v>
      </c>
      <c r="B44" s="96"/>
      <c r="C44" s="103">
        <f>C43/$P$43</f>
        <v>0.46038806871651949</v>
      </c>
      <c r="D44" s="103">
        <f t="shared" ref="D44:P44" si="8">D43/$P$43</f>
        <v>0.3988396056536847</v>
      </c>
      <c r="E44" s="103">
        <f t="shared" si="8"/>
        <v>0</v>
      </c>
      <c r="F44" s="103">
        <f t="shared" si="8"/>
        <v>6.4119168054147975E-3</v>
      </c>
      <c r="G44" s="103">
        <f t="shared" si="8"/>
        <v>5.806543256237634E-2</v>
      </c>
      <c r="H44" s="103">
        <f t="shared" si="8"/>
        <v>5.1568683340572373E-2</v>
      </c>
      <c r="I44" s="103">
        <f t="shared" si="8"/>
        <v>2.4726292921432365E-2</v>
      </c>
      <c r="J44" s="103">
        <f t="shared" si="8"/>
        <v>0</v>
      </c>
      <c r="K44" s="103">
        <f t="shared" si="8"/>
        <v>0</v>
      </c>
      <c r="L44" s="103">
        <f t="shared" si="8"/>
        <v>0</v>
      </c>
      <c r="M44" s="103">
        <f t="shared" si="8"/>
        <v>0</v>
      </c>
      <c r="N44" s="103">
        <f t="shared" si="8"/>
        <v>0</v>
      </c>
      <c r="O44" s="103">
        <f t="shared" si="8"/>
        <v>0</v>
      </c>
      <c r="P44" s="103">
        <f t="shared" si="8"/>
        <v>1</v>
      </c>
      <c r="Q44" s="34"/>
      <c r="R44" s="41" t="s">
        <v>44</v>
      </c>
      <c r="S44" s="11" t="str">
        <f>ROUND(P34/1000,0) &amp;" GWh"</f>
        <v>15 GWh</v>
      </c>
      <c r="T44" s="42">
        <f>P34/P40</f>
        <v>3.6485861359632284E-2</v>
      </c>
      <c r="U44" s="36"/>
    </row>
    <row r="45" spans="1:47">
      <c r="A45" s="48"/>
      <c r="B45" s="104"/>
      <c r="C45" s="56"/>
      <c r="D45" s="56"/>
      <c r="E45" s="56"/>
      <c r="F45" s="67"/>
      <c r="G45" s="56"/>
      <c r="H45" s="56"/>
      <c r="I45" s="67"/>
      <c r="J45" s="56"/>
      <c r="K45" s="56"/>
      <c r="L45" s="56"/>
      <c r="M45" s="56"/>
      <c r="N45" s="67"/>
      <c r="O45" s="67"/>
      <c r="P45" s="67"/>
      <c r="Q45" s="34"/>
      <c r="R45" s="41" t="s">
        <v>31</v>
      </c>
      <c r="S45" s="11" t="str">
        <f>ROUND(P32/1000,0) &amp;" GWh"</f>
        <v>18 GWh</v>
      </c>
      <c r="T45" s="42">
        <f>P32/P40</f>
        <v>4.5056151022135608E-2</v>
      </c>
      <c r="U45" s="36"/>
    </row>
    <row r="46" spans="1:47">
      <c r="A46" s="48" t="s">
        <v>49</v>
      </c>
      <c r="B46" s="68">
        <f>B24-B40</f>
        <v>2010</v>
      </c>
      <c r="C46" s="68">
        <f>(C40+C24)*0.08</f>
        <v>14472.08</v>
      </c>
      <c r="D46" s="56"/>
      <c r="E46" s="56"/>
      <c r="F46" s="67"/>
      <c r="G46" s="56"/>
      <c r="H46" s="56"/>
      <c r="I46" s="67"/>
      <c r="J46" s="56"/>
      <c r="K46" s="56"/>
      <c r="L46" s="56"/>
      <c r="M46" s="56"/>
      <c r="N46" s="67"/>
      <c r="O46" s="67"/>
      <c r="P46" s="52"/>
      <c r="Q46" s="34"/>
      <c r="R46" s="41" t="s">
        <v>47</v>
      </c>
      <c r="S46" s="11" t="str">
        <f>ROUND(P33/1000,0) &amp;" GWh"</f>
        <v>23 GWh</v>
      </c>
      <c r="T46" s="63">
        <f>P33/P40</f>
        <v>5.7248452279012998E-2</v>
      </c>
      <c r="U46" s="36"/>
    </row>
    <row r="47" spans="1:47">
      <c r="A47" s="48" t="s">
        <v>51</v>
      </c>
      <c r="B47" s="97">
        <f>B46/B24</f>
        <v>0.12603461249059444</v>
      </c>
      <c r="C47" s="97">
        <f>C46/(C40+C24)</f>
        <v>0.08</v>
      </c>
      <c r="D47" s="56"/>
      <c r="E47" s="56"/>
      <c r="F47" s="67"/>
      <c r="G47" s="56"/>
      <c r="H47" s="56"/>
      <c r="I47" s="67"/>
      <c r="J47" s="56"/>
      <c r="K47" s="56"/>
      <c r="L47" s="56"/>
      <c r="M47" s="56"/>
      <c r="N47" s="67"/>
      <c r="O47" s="67"/>
      <c r="P47" s="67"/>
      <c r="Q47" s="34"/>
      <c r="R47" s="41" t="s">
        <v>48</v>
      </c>
      <c r="S47" s="11" t="str">
        <f>ROUND(P35/1000,0) &amp;" GWh"</f>
        <v>180 GWh</v>
      </c>
      <c r="T47" s="63">
        <f>P35/P40</f>
        <v>0.44331502642690523</v>
      </c>
    </row>
    <row r="48" spans="1:47" ht="15.75" thickBot="1">
      <c r="A48" s="13"/>
      <c r="B48" s="98"/>
      <c r="C48" s="100"/>
      <c r="D48" s="100"/>
      <c r="E48" s="100"/>
      <c r="F48" s="101"/>
      <c r="G48" s="100"/>
      <c r="H48" s="100"/>
      <c r="I48" s="101"/>
      <c r="J48" s="100"/>
      <c r="K48" s="100"/>
      <c r="L48" s="100"/>
      <c r="M48" s="100"/>
      <c r="N48" s="101"/>
      <c r="O48" s="101"/>
      <c r="P48" s="101"/>
      <c r="Q48" s="87"/>
      <c r="R48" s="69" t="s">
        <v>50</v>
      </c>
      <c r="S48" s="11" t="str">
        <f>ROUND(P40/1000,0) &amp;" GWh"</f>
        <v>406 GWh</v>
      </c>
      <c r="T48" s="70">
        <f>SUM(T42:T47)</f>
        <v>1</v>
      </c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3"/>
      <c r="AH48" s="13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</row>
    <row r="49" spans="1:47">
      <c r="A49" s="16"/>
      <c r="B49" s="14"/>
      <c r="C49" s="16"/>
      <c r="D49" s="15"/>
      <c r="E49" s="15"/>
      <c r="F49" s="24"/>
      <c r="G49" s="15"/>
      <c r="H49" s="15"/>
      <c r="I49" s="24"/>
      <c r="J49" s="15"/>
      <c r="K49" s="15"/>
      <c r="L49" s="15"/>
      <c r="M49" s="16"/>
      <c r="N49" s="17"/>
      <c r="O49" s="17"/>
      <c r="P49" s="17"/>
      <c r="Q49" s="16"/>
      <c r="R49" s="13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3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</row>
    <row r="50" spans="1:47">
      <c r="A50" s="16"/>
      <c r="B50" s="14"/>
      <c r="C50" s="18"/>
      <c r="D50" s="15"/>
      <c r="E50" s="15"/>
      <c r="F50" s="24"/>
      <c r="G50" s="15"/>
      <c r="H50" s="15"/>
      <c r="I50" s="24"/>
      <c r="J50" s="15"/>
      <c r="K50" s="15"/>
      <c r="L50" s="15"/>
      <c r="M50" s="16"/>
      <c r="N50" s="17"/>
      <c r="O50" s="17"/>
      <c r="P50" s="17"/>
      <c r="Q50" s="16"/>
      <c r="R50" s="13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3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</row>
    <row r="51" spans="1:47">
      <c r="A51" s="16"/>
      <c r="B51" s="14"/>
      <c r="C51" s="16"/>
      <c r="D51" s="15"/>
      <c r="E51" s="15"/>
      <c r="F51" s="24"/>
      <c r="G51" s="15"/>
      <c r="H51" s="15"/>
      <c r="I51" s="24"/>
      <c r="J51" s="15"/>
      <c r="K51" s="15"/>
      <c r="L51" s="15"/>
      <c r="M51" s="16"/>
      <c r="N51" s="17"/>
      <c r="O51" s="17"/>
      <c r="P51" s="17"/>
      <c r="Q51" s="16"/>
      <c r="R51" s="13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3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</row>
    <row r="52" spans="1:47">
      <c r="A52" s="16"/>
      <c r="B52" s="14"/>
      <c r="C52" s="16"/>
      <c r="D52" s="15"/>
      <c r="E52" s="15"/>
      <c r="F52" s="24"/>
      <c r="G52" s="15"/>
      <c r="H52" s="15"/>
      <c r="I52" s="24"/>
      <c r="J52" s="15"/>
      <c r="K52" s="15"/>
      <c r="L52" s="15"/>
      <c r="M52" s="16"/>
      <c r="N52" s="17"/>
      <c r="O52" s="17"/>
      <c r="P52" s="17"/>
      <c r="Q52" s="16"/>
      <c r="R52" s="13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3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</row>
    <row r="53" spans="1:47">
      <c r="A53" s="16"/>
      <c r="B53" s="14"/>
      <c r="C53" s="16"/>
      <c r="D53" s="15"/>
      <c r="E53" s="15"/>
      <c r="F53" s="24"/>
      <c r="G53" s="15"/>
      <c r="H53" s="15"/>
      <c r="I53" s="24"/>
      <c r="J53" s="15"/>
      <c r="K53" s="15"/>
      <c r="L53" s="15"/>
      <c r="M53" s="16"/>
      <c r="N53" s="17"/>
      <c r="O53" s="17"/>
      <c r="P53" s="17"/>
      <c r="Q53" s="16"/>
      <c r="R53" s="13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3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</row>
    <row r="54" spans="1:47">
      <c r="A54" s="16"/>
      <c r="B54" s="14"/>
      <c r="C54" s="16"/>
      <c r="D54" s="15"/>
      <c r="E54" s="15"/>
      <c r="F54" s="24"/>
      <c r="G54" s="15"/>
      <c r="H54" s="15"/>
      <c r="I54" s="24"/>
      <c r="J54" s="15"/>
      <c r="K54" s="15"/>
      <c r="L54" s="15"/>
      <c r="M54" s="16"/>
      <c r="N54" s="17"/>
      <c r="O54" s="17"/>
      <c r="P54" s="17"/>
      <c r="Q54" s="16"/>
      <c r="R54" s="13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3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</row>
    <row r="55" spans="1:47" ht="15.75">
      <c r="A55" s="16"/>
      <c r="B55" s="14"/>
      <c r="C55" s="16"/>
      <c r="D55" s="15"/>
      <c r="E55" s="15"/>
      <c r="F55" s="24"/>
      <c r="G55" s="15"/>
      <c r="H55" s="15"/>
      <c r="I55" s="24"/>
      <c r="J55" s="15"/>
      <c r="K55" s="15"/>
      <c r="L55" s="15"/>
      <c r="M55" s="16"/>
      <c r="N55" s="17"/>
      <c r="O55" s="17"/>
      <c r="P55" s="17"/>
      <c r="Q55" s="16"/>
      <c r="R55" s="10"/>
      <c r="S55" s="45"/>
      <c r="T55" s="50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3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</row>
    <row r="56" spans="1:47" ht="15.75">
      <c r="A56" s="16"/>
      <c r="B56" s="14"/>
      <c r="C56" s="16"/>
      <c r="D56" s="15"/>
      <c r="E56" s="15"/>
      <c r="F56" s="24"/>
      <c r="G56" s="15"/>
      <c r="H56" s="15"/>
      <c r="I56" s="24"/>
      <c r="J56" s="15"/>
      <c r="K56" s="15"/>
      <c r="L56" s="15"/>
      <c r="M56" s="16"/>
      <c r="N56" s="17"/>
      <c r="O56" s="17"/>
      <c r="P56" s="17"/>
      <c r="Q56" s="16"/>
      <c r="R56" s="10"/>
      <c r="S56" s="45"/>
      <c r="T56" s="50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3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</row>
    <row r="57" spans="1:47" ht="15.75">
      <c r="A57" s="16"/>
      <c r="B57" s="14"/>
      <c r="C57" s="16"/>
      <c r="D57" s="15"/>
      <c r="E57" s="15"/>
      <c r="F57" s="24"/>
      <c r="G57" s="15"/>
      <c r="H57" s="15"/>
      <c r="I57" s="24"/>
      <c r="J57" s="15"/>
      <c r="K57" s="15"/>
      <c r="L57" s="15"/>
      <c r="M57" s="16"/>
      <c r="N57" s="17"/>
      <c r="O57" s="17"/>
      <c r="P57" s="17"/>
      <c r="Q57" s="16"/>
      <c r="R57" s="10"/>
      <c r="S57" s="45"/>
      <c r="T57" s="50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3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</row>
    <row r="58" spans="1:47" ht="15.75">
      <c r="A58" s="10"/>
      <c r="B58" s="72"/>
      <c r="C58" s="19"/>
      <c r="D58" s="73"/>
      <c r="E58" s="73"/>
      <c r="F58" s="74"/>
      <c r="G58" s="73"/>
      <c r="H58" s="73"/>
      <c r="I58" s="74"/>
      <c r="J58" s="73"/>
      <c r="K58" s="73"/>
      <c r="L58" s="73"/>
      <c r="M58" s="45"/>
      <c r="N58" s="84"/>
      <c r="O58" s="84"/>
      <c r="P58" s="75"/>
      <c r="Q58" s="10"/>
      <c r="R58" s="10"/>
      <c r="S58" s="45"/>
      <c r="T58" s="50"/>
    </row>
    <row r="59" spans="1:47" ht="15.75">
      <c r="A59" s="10"/>
      <c r="B59" s="72"/>
      <c r="C59" s="19"/>
      <c r="D59" s="73"/>
      <c r="E59" s="73"/>
      <c r="F59" s="74"/>
      <c r="G59" s="73"/>
      <c r="H59" s="73"/>
      <c r="I59" s="74"/>
      <c r="J59" s="73"/>
      <c r="K59" s="73"/>
      <c r="L59" s="73"/>
      <c r="M59" s="45"/>
      <c r="N59" s="84"/>
      <c r="O59" s="84"/>
      <c r="P59" s="75"/>
      <c r="Q59" s="10"/>
      <c r="R59" s="10"/>
      <c r="S59" s="20"/>
      <c r="T59" s="21"/>
    </row>
    <row r="60" spans="1:47" ht="15.75">
      <c r="A60" s="10"/>
      <c r="B60" s="72"/>
      <c r="C60" s="19"/>
      <c r="D60" s="73"/>
      <c r="E60" s="73"/>
      <c r="F60" s="74"/>
      <c r="G60" s="73"/>
      <c r="H60" s="73"/>
      <c r="I60" s="74"/>
      <c r="J60" s="73"/>
      <c r="K60" s="73"/>
      <c r="L60" s="73"/>
      <c r="M60" s="45"/>
      <c r="N60" s="84"/>
      <c r="O60" s="84"/>
      <c r="P60" s="75"/>
      <c r="Q60" s="10"/>
      <c r="R60" s="10"/>
      <c r="S60" s="10"/>
      <c r="T60" s="45"/>
    </row>
    <row r="61" spans="1:47" ht="15.75">
      <c r="A61" s="9"/>
      <c r="B61" s="72"/>
      <c r="C61" s="19"/>
      <c r="D61" s="73"/>
      <c r="E61" s="73"/>
      <c r="F61" s="74"/>
      <c r="G61" s="73"/>
      <c r="H61" s="73"/>
      <c r="I61" s="74"/>
      <c r="J61" s="73"/>
      <c r="K61" s="73"/>
      <c r="L61" s="73"/>
      <c r="M61" s="45"/>
      <c r="N61" s="84"/>
      <c r="O61" s="84"/>
      <c r="P61" s="75"/>
      <c r="Q61" s="10"/>
      <c r="R61" s="10"/>
      <c r="S61" s="77"/>
      <c r="T61" s="78"/>
    </row>
    <row r="62" spans="1:47" ht="15.75">
      <c r="A62" s="10"/>
      <c r="B62" s="72"/>
      <c r="C62" s="19"/>
      <c r="D62" s="72"/>
      <c r="E62" s="72"/>
      <c r="F62" s="76"/>
      <c r="G62" s="72"/>
      <c r="H62" s="72"/>
      <c r="I62" s="76"/>
      <c r="J62" s="72"/>
      <c r="K62" s="72"/>
      <c r="L62" s="72"/>
      <c r="M62" s="45"/>
      <c r="N62" s="84"/>
      <c r="O62" s="84"/>
      <c r="P62" s="75"/>
      <c r="Q62" s="10"/>
      <c r="R62" s="10"/>
      <c r="S62" s="45"/>
      <c r="T62" s="50"/>
    </row>
    <row r="63" spans="1:47" ht="15.75">
      <c r="A63" s="10"/>
      <c r="B63" s="72"/>
      <c r="C63" s="10"/>
      <c r="D63" s="72"/>
      <c r="E63" s="72"/>
      <c r="F63" s="76"/>
      <c r="G63" s="72"/>
      <c r="H63" s="72"/>
      <c r="I63" s="76"/>
      <c r="J63" s="72"/>
      <c r="K63" s="72"/>
      <c r="L63" s="72"/>
      <c r="M63" s="10"/>
      <c r="N63" s="75"/>
      <c r="O63" s="75"/>
      <c r="P63" s="75"/>
      <c r="Q63" s="10"/>
      <c r="R63" s="10"/>
      <c r="S63" s="45"/>
      <c r="T63" s="50"/>
    </row>
    <row r="64" spans="1:47" ht="15.75">
      <c r="A64" s="10"/>
      <c r="B64" s="72"/>
      <c r="C64" s="10"/>
      <c r="D64" s="72"/>
      <c r="E64" s="72"/>
      <c r="F64" s="76"/>
      <c r="G64" s="72"/>
      <c r="H64" s="72"/>
      <c r="I64" s="76"/>
      <c r="J64" s="72"/>
      <c r="K64" s="72"/>
      <c r="L64" s="72"/>
      <c r="M64" s="10"/>
      <c r="N64" s="75"/>
      <c r="O64" s="75"/>
      <c r="P64" s="75"/>
      <c r="Q64" s="10"/>
      <c r="R64" s="10"/>
      <c r="S64" s="45"/>
      <c r="T64" s="50"/>
    </row>
    <row r="65" spans="1:20" ht="15.75">
      <c r="A65" s="10"/>
      <c r="B65" s="56"/>
      <c r="C65" s="10"/>
      <c r="D65" s="56"/>
      <c r="E65" s="56"/>
      <c r="F65" s="67"/>
      <c r="G65" s="56"/>
      <c r="H65" s="56"/>
      <c r="I65" s="67"/>
      <c r="J65" s="56"/>
      <c r="K65" s="72"/>
      <c r="L65" s="72"/>
      <c r="M65" s="10"/>
      <c r="N65" s="75"/>
      <c r="O65" s="75"/>
      <c r="P65" s="75"/>
      <c r="Q65" s="10"/>
      <c r="R65" s="10"/>
      <c r="S65" s="45"/>
      <c r="T65" s="50"/>
    </row>
    <row r="66" spans="1:20" ht="15.75">
      <c r="A66" s="10"/>
      <c r="B66" s="56"/>
      <c r="C66" s="10"/>
      <c r="D66" s="56"/>
      <c r="E66" s="56"/>
      <c r="F66" s="67"/>
      <c r="G66" s="56"/>
      <c r="H66" s="56"/>
      <c r="I66" s="67"/>
      <c r="J66" s="56"/>
      <c r="K66" s="72"/>
      <c r="L66" s="72"/>
      <c r="M66" s="10"/>
      <c r="N66" s="75"/>
      <c r="O66" s="75"/>
      <c r="P66" s="75"/>
      <c r="Q66" s="10"/>
      <c r="R66" s="10"/>
      <c r="S66" s="45"/>
      <c r="T66" s="50"/>
    </row>
    <row r="67" spans="1:20" ht="15.75">
      <c r="A67" s="10"/>
      <c r="B67" s="56"/>
      <c r="C67" s="10"/>
      <c r="D67" s="56"/>
      <c r="E67" s="56"/>
      <c r="F67" s="67"/>
      <c r="G67" s="56"/>
      <c r="H67" s="56"/>
      <c r="I67" s="67"/>
      <c r="J67" s="56"/>
      <c r="K67" s="72"/>
      <c r="L67" s="72"/>
      <c r="M67" s="10"/>
      <c r="N67" s="75"/>
      <c r="O67" s="75"/>
      <c r="P67" s="75"/>
      <c r="Q67" s="10"/>
      <c r="R67" s="10"/>
      <c r="S67" s="45"/>
      <c r="T67" s="50"/>
    </row>
    <row r="68" spans="1:20" ht="15.75">
      <c r="A68" s="10"/>
      <c r="B68" s="56"/>
      <c r="C68" s="10"/>
      <c r="D68" s="56"/>
      <c r="E68" s="56"/>
      <c r="F68" s="67"/>
      <c r="G68" s="56"/>
      <c r="H68" s="56"/>
      <c r="I68" s="67"/>
      <c r="J68" s="56"/>
      <c r="K68" s="72"/>
      <c r="L68" s="72"/>
      <c r="M68" s="10"/>
      <c r="N68" s="75"/>
      <c r="O68" s="75"/>
      <c r="P68" s="75"/>
      <c r="Q68" s="10"/>
      <c r="R68" s="51"/>
      <c r="S68" s="20"/>
      <c r="T68" s="23"/>
    </row>
    <row r="69" spans="1:20">
      <c r="A69" s="10"/>
      <c r="B69" s="56"/>
      <c r="C69" s="10"/>
      <c r="D69" s="56"/>
      <c r="E69" s="56"/>
      <c r="F69" s="67"/>
      <c r="G69" s="56"/>
      <c r="H69" s="56"/>
      <c r="I69" s="67"/>
      <c r="J69" s="56"/>
      <c r="K69" s="72"/>
      <c r="L69" s="72"/>
      <c r="M69" s="10"/>
      <c r="N69" s="75"/>
      <c r="O69" s="75"/>
      <c r="P69" s="75"/>
      <c r="Q69" s="10"/>
    </row>
    <row r="70" spans="1:20">
      <c r="A70" s="10"/>
      <c r="B70" s="56"/>
      <c r="C70" s="10"/>
      <c r="D70" s="56"/>
      <c r="E70" s="56"/>
      <c r="F70" s="67"/>
      <c r="G70" s="56"/>
      <c r="H70" s="56"/>
      <c r="I70" s="67"/>
      <c r="J70" s="56"/>
      <c r="K70" s="72"/>
      <c r="L70" s="72"/>
      <c r="M70" s="10"/>
      <c r="N70" s="75"/>
      <c r="O70" s="75"/>
      <c r="P70" s="75"/>
      <c r="Q70" s="10"/>
    </row>
    <row r="71" spans="1:20" ht="15.75">
      <c r="A71" s="10"/>
      <c r="B71" s="22"/>
      <c r="C71" s="10"/>
      <c r="D71" s="22"/>
      <c r="E71" s="22"/>
      <c r="F71" s="25"/>
      <c r="G71" s="22"/>
      <c r="H71" s="22"/>
      <c r="I71" s="25"/>
      <c r="J71" s="22"/>
      <c r="K71" s="72"/>
      <c r="L71" s="72"/>
      <c r="M71" s="10"/>
      <c r="N71" s="75"/>
      <c r="O71" s="75"/>
      <c r="P71" s="75"/>
      <c r="Q71" s="10"/>
    </row>
  </sheetData>
  <pageMargins left="0.7" right="0.7" top="0.75" bottom="0.75" header="0.3" footer="0.3"/>
  <legacyDrawing r:id="rId1"/>
</worksheet>
</file>

<file path=xl/worksheets/sheet2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U71"/>
  <sheetViews>
    <sheetView topLeftCell="A21" zoomScale="90" zoomScaleNormal="90" workbookViewId="0">
      <selection activeCell="H40" sqref="H40"/>
    </sheetView>
  </sheetViews>
  <sheetFormatPr defaultColWidth="8.625" defaultRowHeight="15"/>
  <cols>
    <col min="1" max="1" width="49.5" style="12" customWidth="1"/>
    <col min="2" max="2" width="17.625" style="52" customWidth="1"/>
    <col min="3" max="3" width="17.625" style="12" customWidth="1"/>
    <col min="4" max="12" width="17.625" style="52" customWidth="1"/>
    <col min="13" max="20" width="17.625" style="12" customWidth="1"/>
    <col min="21" max="16384" width="8.625" style="12"/>
  </cols>
  <sheetData>
    <row r="1" spans="1:34" ht="18.75">
      <c r="A1" s="3" t="s">
        <v>0</v>
      </c>
      <c r="Q1" s="4"/>
      <c r="R1" s="4"/>
      <c r="S1" s="4"/>
      <c r="T1" s="4"/>
    </row>
    <row r="2" spans="1:34" ht="15.75">
      <c r="A2" s="79" t="s">
        <v>97</v>
      </c>
      <c r="Q2" s="5"/>
      <c r="AG2" s="53"/>
      <c r="AH2" s="5"/>
    </row>
    <row r="3" spans="1:34" ht="30">
      <c r="A3" s="6">
        <v>2017</v>
      </c>
      <c r="C3" s="54" t="s">
        <v>1</v>
      </c>
      <c r="D3" s="54" t="s">
        <v>32</v>
      </c>
      <c r="E3" s="54" t="s">
        <v>2</v>
      </c>
      <c r="F3" s="55" t="s">
        <v>3</v>
      </c>
      <c r="G3" s="54" t="s">
        <v>17</v>
      </c>
      <c r="H3" s="54" t="s">
        <v>52</v>
      </c>
      <c r="I3" s="55" t="s">
        <v>5</v>
      </c>
      <c r="J3" s="54" t="s">
        <v>4</v>
      </c>
      <c r="K3" s="54" t="s">
        <v>6</v>
      </c>
      <c r="L3" s="54" t="s">
        <v>7</v>
      </c>
      <c r="M3" s="54" t="s">
        <v>68</v>
      </c>
      <c r="N3" s="54" t="s">
        <v>68</v>
      </c>
      <c r="O3" s="55" t="s">
        <v>68</v>
      </c>
      <c r="P3" s="57" t="s">
        <v>9</v>
      </c>
      <c r="Q3" s="53"/>
      <c r="AG3" s="53"/>
      <c r="AH3" s="53"/>
    </row>
    <row r="4" spans="1:34" s="29" customFormat="1" ht="11.25">
      <c r="A4" s="81" t="s">
        <v>60</v>
      </c>
      <c r="C4" s="80" t="s">
        <v>58</v>
      </c>
      <c r="D4" s="80" t="s">
        <v>59</v>
      </c>
      <c r="E4" s="27"/>
      <c r="F4" s="80" t="s">
        <v>61</v>
      </c>
      <c r="G4" s="27"/>
      <c r="H4" s="27"/>
      <c r="I4" s="80" t="s">
        <v>62</v>
      </c>
      <c r="J4" s="27"/>
      <c r="K4" s="27"/>
      <c r="L4" s="27"/>
      <c r="M4" s="27"/>
      <c r="N4" s="28"/>
      <c r="O4" s="28"/>
      <c r="P4" s="82" t="s">
        <v>66</v>
      </c>
      <c r="Q4" s="30"/>
      <c r="AG4" s="30"/>
      <c r="AH4" s="30"/>
    </row>
    <row r="5" spans="1:34" ht="15.75">
      <c r="A5" s="5" t="s">
        <v>53</v>
      </c>
      <c r="B5" s="60"/>
      <c r="C5" s="106">
        <f>[3]Solceller!$C$4</f>
        <v>608</v>
      </c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3">
        <f>SUM(D5:O5)</f>
        <v>0</v>
      </c>
      <c r="Q5" s="53"/>
      <c r="AG5" s="53"/>
      <c r="AH5" s="53"/>
    </row>
    <row r="6" spans="1:34" ht="15.75">
      <c r="A6" s="5" t="s">
        <v>73</v>
      </c>
      <c r="B6" s="60"/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>
        <f t="shared" ref="P6:P11" si="0">SUM(D6:O6)</f>
        <v>0</v>
      </c>
      <c r="Q6" s="53"/>
      <c r="AG6" s="53"/>
      <c r="AH6" s="53"/>
    </row>
    <row r="7" spans="1:34" ht="15.75">
      <c r="A7" s="5" t="s">
        <v>10</v>
      </c>
      <c r="B7" s="60"/>
      <c r="C7" s="93">
        <f>[3]Elproduktion!$N$42</f>
        <v>0</v>
      </c>
      <c r="D7" s="93">
        <f>[3]Elproduktion!$N$43</f>
        <v>0</v>
      </c>
      <c r="E7" s="93">
        <f>[3]Elproduktion!$Q$44</f>
        <v>0</v>
      </c>
      <c r="F7" s="93">
        <f>[3]Elproduktion!$N$45</f>
        <v>0</v>
      </c>
      <c r="G7" s="93">
        <f>[3]Elproduktion!$R$46</f>
        <v>0</v>
      </c>
      <c r="H7" s="93">
        <f>[3]Elproduktion!$S$47</f>
        <v>0</v>
      </c>
      <c r="I7" s="93">
        <f>[3]Elproduktion!$N$48</f>
        <v>0</v>
      </c>
      <c r="J7" s="93">
        <f>[3]Elproduktion!$T$46</f>
        <v>0</v>
      </c>
      <c r="K7" s="93">
        <f>[3]Elproduktion!U44</f>
        <v>0</v>
      </c>
      <c r="L7" s="93">
        <f>[3]Elproduktion!V44</f>
        <v>0</v>
      </c>
      <c r="M7" s="93"/>
      <c r="N7" s="93"/>
      <c r="O7" s="93"/>
      <c r="P7" s="93">
        <f t="shared" si="0"/>
        <v>0</v>
      </c>
      <c r="Q7" s="53"/>
      <c r="AG7" s="53"/>
      <c r="AH7" s="53"/>
    </row>
    <row r="8" spans="1:34" ht="15.75">
      <c r="A8" s="5" t="s">
        <v>11</v>
      </c>
      <c r="B8" s="60"/>
      <c r="C8" s="93">
        <f>[3]Elproduktion!$N$50</f>
        <v>0</v>
      </c>
      <c r="D8" s="93">
        <f>[3]Elproduktion!$N$51</f>
        <v>0</v>
      </c>
      <c r="E8" s="93">
        <f>[3]Elproduktion!$Q$52</f>
        <v>0</v>
      </c>
      <c r="F8" s="93">
        <f>[3]Elproduktion!$N$53</f>
        <v>0</v>
      </c>
      <c r="G8" s="93">
        <f>[3]Elproduktion!$R$54</f>
        <v>0</v>
      </c>
      <c r="H8" s="93">
        <f>[3]Elproduktion!$S$55</f>
        <v>0</v>
      </c>
      <c r="I8" s="93">
        <f>[3]Elproduktion!$N$56</f>
        <v>0</v>
      </c>
      <c r="J8" s="93">
        <f>[3]Elproduktion!$T$54</f>
        <v>0</v>
      </c>
      <c r="K8" s="93">
        <f>[3]Elproduktion!U52</f>
        <v>0</v>
      </c>
      <c r="L8" s="93">
        <f>[3]Elproduktion!V52</f>
        <v>0</v>
      </c>
      <c r="M8" s="93"/>
      <c r="N8" s="93"/>
      <c r="O8" s="93"/>
      <c r="P8" s="93">
        <f t="shared" si="0"/>
        <v>0</v>
      </c>
      <c r="Q8" s="53"/>
      <c r="AG8" s="53"/>
      <c r="AH8" s="53"/>
    </row>
    <row r="9" spans="1:34" ht="15.75">
      <c r="A9" s="5" t="s">
        <v>12</v>
      </c>
      <c r="B9" s="60"/>
      <c r="C9" s="93">
        <f>[3]Elproduktion!$N$58</f>
        <v>0</v>
      </c>
      <c r="D9" s="93">
        <f>[3]Elproduktion!$N$59</f>
        <v>0</v>
      </c>
      <c r="E9" s="93">
        <f>[3]Elproduktion!$Q$60</f>
        <v>0</v>
      </c>
      <c r="F9" s="93">
        <f>[3]Elproduktion!$N$61</f>
        <v>0</v>
      </c>
      <c r="G9" s="93">
        <f>[3]Elproduktion!$R$62</f>
        <v>0</v>
      </c>
      <c r="H9" s="93">
        <f>[3]Elproduktion!$S$63</f>
        <v>0</v>
      </c>
      <c r="I9" s="93">
        <f>[3]Elproduktion!$N$64</f>
        <v>0</v>
      </c>
      <c r="J9" s="93">
        <f>[3]Elproduktion!$T$62</f>
        <v>0</v>
      </c>
      <c r="K9" s="93">
        <f>[3]Elproduktion!U60</f>
        <v>0</v>
      </c>
      <c r="L9" s="93">
        <f>[3]Elproduktion!V60</f>
        <v>0</v>
      </c>
      <c r="M9" s="93"/>
      <c r="N9" s="93"/>
      <c r="O9" s="93"/>
      <c r="P9" s="93">
        <f t="shared" si="0"/>
        <v>0</v>
      </c>
      <c r="Q9" s="53"/>
      <c r="AG9" s="53"/>
      <c r="AH9" s="53"/>
    </row>
    <row r="10" spans="1:34" ht="15.75">
      <c r="A10" s="5" t="s">
        <v>13</v>
      </c>
      <c r="B10" s="60"/>
      <c r="C10" s="93">
        <f>[3]Elproduktion!$N$66</f>
        <v>86374</v>
      </c>
      <c r="D10" s="93">
        <f>[3]Elproduktion!$N$67</f>
        <v>0</v>
      </c>
      <c r="E10" s="93">
        <f>[3]Elproduktion!$Q$68</f>
        <v>0</v>
      </c>
      <c r="F10" s="93">
        <f>[3]Elproduktion!$N$69</f>
        <v>0</v>
      </c>
      <c r="G10" s="93">
        <f>[3]Elproduktion!$R$70</f>
        <v>0</v>
      </c>
      <c r="H10" s="93">
        <f>[3]Elproduktion!$S$71</f>
        <v>0</v>
      </c>
      <c r="I10" s="93">
        <f>[3]Elproduktion!$N$72</f>
        <v>0</v>
      </c>
      <c r="J10" s="93">
        <f>[3]Elproduktion!$T$70</f>
        <v>0</v>
      </c>
      <c r="K10" s="93">
        <f>[3]Elproduktion!U68</f>
        <v>0</v>
      </c>
      <c r="L10" s="93">
        <f>[3]Elproduktion!V68</f>
        <v>0</v>
      </c>
      <c r="M10" s="93"/>
      <c r="N10" s="93"/>
      <c r="O10" s="93"/>
      <c r="P10" s="93">
        <f t="shared" si="0"/>
        <v>0</v>
      </c>
      <c r="Q10" s="53"/>
      <c r="R10" s="5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3"/>
      <c r="AH10" s="53"/>
    </row>
    <row r="11" spans="1:34" ht="15.75">
      <c r="A11" s="5" t="s">
        <v>14</v>
      </c>
      <c r="B11" s="60"/>
      <c r="C11" s="93">
        <f>SUM(C5:C10)</f>
        <v>86982</v>
      </c>
      <c r="D11" s="93">
        <f t="shared" ref="D11:O11" si="1">SUM(D5:D10)</f>
        <v>0</v>
      </c>
      <c r="E11" s="93">
        <f t="shared" si="1"/>
        <v>0</v>
      </c>
      <c r="F11" s="93">
        <f t="shared" si="1"/>
        <v>0</v>
      </c>
      <c r="G11" s="93">
        <f t="shared" si="1"/>
        <v>0</v>
      </c>
      <c r="H11" s="93">
        <f t="shared" si="1"/>
        <v>0</v>
      </c>
      <c r="I11" s="93">
        <f t="shared" si="1"/>
        <v>0</v>
      </c>
      <c r="J11" s="93">
        <f t="shared" si="1"/>
        <v>0</v>
      </c>
      <c r="K11" s="93">
        <f t="shared" si="1"/>
        <v>0</v>
      </c>
      <c r="L11" s="93">
        <f t="shared" si="1"/>
        <v>0</v>
      </c>
      <c r="M11" s="93">
        <f t="shared" si="1"/>
        <v>0</v>
      </c>
      <c r="N11" s="93">
        <f t="shared" si="1"/>
        <v>0</v>
      </c>
      <c r="O11" s="93">
        <f t="shared" si="1"/>
        <v>0</v>
      </c>
      <c r="P11" s="93">
        <f t="shared" si="0"/>
        <v>0</v>
      </c>
      <c r="Q11" s="53"/>
      <c r="R11" s="5"/>
      <c r="S11" s="59"/>
      <c r="T11" s="59"/>
      <c r="U11" s="59"/>
      <c r="V11" s="59"/>
      <c r="W11" s="59"/>
      <c r="X11" s="59"/>
      <c r="Y11" s="59"/>
      <c r="Z11" s="59"/>
      <c r="AA11" s="59"/>
      <c r="AB11" s="59"/>
      <c r="AC11" s="59"/>
      <c r="AD11" s="59"/>
      <c r="AE11" s="59"/>
      <c r="AF11" s="59"/>
      <c r="AG11" s="53"/>
      <c r="AH11" s="53"/>
    </row>
    <row r="12" spans="1:34" ht="15.75">
      <c r="B12" s="60"/>
      <c r="C12" s="60"/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4"/>
      <c r="R12" s="4"/>
      <c r="S12" s="4"/>
      <c r="T12" s="4"/>
    </row>
    <row r="13" spans="1:34" ht="15.75">
      <c r="B13" s="60"/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4"/>
      <c r="R13" s="4"/>
      <c r="S13" s="4"/>
      <c r="T13" s="4"/>
    </row>
    <row r="14" spans="1:34" ht="18.75">
      <c r="A14" s="3" t="s">
        <v>15</v>
      </c>
      <c r="B14" s="7"/>
      <c r="C14" s="60"/>
      <c r="D14" s="7"/>
      <c r="E14" s="7"/>
      <c r="F14" s="7"/>
      <c r="G14" s="7"/>
      <c r="H14" s="7"/>
      <c r="I14" s="7"/>
      <c r="J14" s="60"/>
      <c r="K14" s="60"/>
      <c r="L14" s="60"/>
      <c r="M14" s="60"/>
      <c r="N14" s="60"/>
      <c r="O14" s="60"/>
      <c r="P14" s="7"/>
      <c r="Q14" s="4"/>
      <c r="R14" s="4"/>
      <c r="S14" s="4"/>
      <c r="T14" s="4"/>
    </row>
    <row r="15" spans="1:34" ht="15.75">
      <c r="A15" s="79" t="str">
        <f>A2</f>
        <v>1214 Svalö</v>
      </c>
      <c r="B15" s="60"/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4"/>
      <c r="R15" s="4"/>
      <c r="S15" s="4"/>
      <c r="T15" s="4"/>
    </row>
    <row r="16" spans="1:34" ht="30">
      <c r="A16" s="6">
        <v>2017</v>
      </c>
      <c r="B16" s="54" t="s">
        <v>16</v>
      </c>
      <c r="C16" s="67" t="s">
        <v>8</v>
      </c>
      <c r="D16" s="54" t="s">
        <v>32</v>
      </c>
      <c r="E16" s="54" t="s">
        <v>2</v>
      </c>
      <c r="F16" s="55" t="s">
        <v>3</v>
      </c>
      <c r="G16" s="54" t="s">
        <v>17</v>
      </c>
      <c r="H16" s="54" t="s">
        <v>52</v>
      </c>
      <c r="I16" s="55" t="s">
        <v>5</v>
      </c>
      <c r="J16" s="54" t="s">
        <v>4</v>
      </c>
      <c r="K16" s="54" t="s">
        <v>6</v>
      </c>
      <c r="L16" s="54" t="s">
        <v>7</v>
      </c>
      <c r="M16" s="54" t="s">
        <v>71</v>
      </c>
      <c r="N16" s="54" t="s">
        <v>68</v>
      </c>
      <c r="O16" s="55" t="s">
        <v>68</v>
      </c>
      <c r="P16" s="57" t="s">
        <v>9</v>
      </c>
      <c r="Q16" s="53"/>
      <c r="AG16" s="53"/>
      <c r="AH16" s="53"/>
    </row>
    <row r="17" spans="1:34" s="29" customFormat="1" ht="11.25">
      <c r="A17" s="81" t="s">
        <v>60</v>
      </c>
      <c r="B17" s="80" t="s">
        <v>63</v>
      </c>
      <c r="C17" s="49"/>
      <c r="D17" s="80" t="s">
        <v>59</v>
      </c>
      <c r="E17" s="27"/>
      <c r="F17" s="80" t="s">
        <v>61</v>
      </c>
      <c r="G17" s="27"/>
      <c r="H17" s="27"/>
      <c r="I17" s="80" t="s">
        <v>62</v>
      </c>
      <c r="J17" s="27"/>
      <c r="K17" s="27"/>
      <c r="L17" s="27"/>
      <c r="M17" s="27"/>
      <c r="N17" s="28"/>
      <c r="O17" s="28"/>
      <c r="P17" s="82" t="s">
        <v>66</v>
      </c>
      <c r="Q17" s="30"/>
      <c r="AG17" s="30"/>
      <c r="AH17" s="30"/>
    </row>
    <row r="18" spans="1:34" ht="15.75">
      <c r="A18" s="5" t="s">
        <v>18</v>
      </c>
      <c r="B18" s="93">
        <f>[3]Fjärrvärmeproduktion!$N$58</f>
        <v>0</v>
      </c>
      <c r="C18" s="93"/>
      <c r="D18" s="93">
        <f>[3]Fjärrvärmeproduktion!$N$59</f>
        <v>0</v>
      </c>
      <c r="E18" s="93">
        <f>[3]Fjärrvärmeproduktion!$Q$60</f>
        <v>0</v>
      </c>
      <c r="F18" s="93">
        <f>[3]Fjärrvärmeproduktion!$N$61</f>
        <v>0</v>
      </c>
      <c r="G18" s="93">
        <f>[3]Fjärrvärmeproduktion!$R$62</f>
        <v>0</v>
      </c>
      <c r="H18" s="93">
        <f>[3]Fjärrvärmeproduktion!$S$63</f>
        <v>0</v>
      </c>
      <c r="I18" s="93">
        <f>[3]Fjärrvärmeproduktion!$N$64</f>
        <v>0</v>
      </c>
      <c r="J18" s="93">
        <f>[3]Fjärrvärmeproduktion!$T$62</f>
        <v>0</v>
      </c>
      <c r="K18" s="93">
        <f>[3]Fjärrvärmeproduktion!U60</f>
        <v>0</v>
      </c>
      <c r="L18" s="93">
        <f>[3]Fjärrvärmeproduktion!V60</f>
        <v>0</v>
      </c>
      <c r="M18" s="93">
        <f>[3]Fjärrvärmeproduktion!$W$63</f>
        <v>0</v>
      </c>
      <c r="N18" s="93"/>
      <c r="O18" s="93"/>
      <c r="P18" s="112">
        <f>SUM(C18:O18)</f>
        <v>0</v>
      </c>
      <c r="Q18" s="4"/>
      <c r="R18" s="4"/>
      <c r="S18" s="4"/>
      <c r="T18" s="4"/>
    </row>
    <row r="19" spans="1:34" ht="15.75">
      <c r="A19" s="5" t="s">
        <v>19</v>
      </c>
      <c r="B19" s="93">
        <f>[3]Fjärrvärmeproduktion!$N$66</f>
        <v>20577</v>
      </c>
      <c r="C19" s="93"/>
      <c r="D19" s="93">
        <f>[3]Fjärrvärmeproduktion!$N$67</f>
        <v>507</v>
      </c>
      <c r="E19" s="93">
        <f>[3]Fjärrvärmeproduktion!$Q$68</f>
        <v>0</v>
      </c>
      <c r="F19" s="93">
        <f>[3]Fjärrvärmeproduktion!$N$69</f>
        <v>0</v>
      </c>
      <c r="G19" s="93">
        <f>[3]Fjärrvärmeproduktion!$R$70</f>
        <v>0</v>
      </c>
      <c r="H19" s="93">
        <f>[3]Fjärrvärmeproduktion!$S$71</f>
        <v>22485</v>
      </c>
      <c r="I19" s="93">
        <f>[3]Fjärrvärmeproduktion!$N$72</f>
        <v>0</v>
      </c>
      <c r="J19" s="93">
        <f>[3]Fjärrvärmeproduktion!$T$70</f>
        <v>0</v>
      </c>
      <c r="K19" s="93">
        <f>[3]Fjärrvärmeproduktion!U68</f>
        <v>0</v>
      </c>
      <c r="L19" s="93">
        <f>[3]Fjärrvärmeproduktion!V68</f>
        <v>0</v>
      </c>
      <c r="M19" s="93">
        <f>[3]Fjärrvärmeproduktion!$W$71</f>
        <v>0</v>
      </c>
      <c r="N19" s="93"/>
      <c r="O19" s="93"/>
      <c r="P19" s="112">
        <f t="shared" ref="P19:P24" si="2">SUM(C19:O19)</f>
        <v>22992</v>
      </c>
      <c r="Q19" s="4"/>
      <c r="R19" s="4"/>
      <c r="S19" s="4"/>
      <c r="T19" s="4"/>
    </row>
    <row r="20" spans="1:34" ht="15.75">
      <c r="A20" s="5" t="s">
        <v>20</v>
      </c>
      <c r="B20" s="93">
        <f>[3]Fjärrvärmeproduktion!$N$74</f>
        <v>0</v>
      </c>
      <c r="C20" s="93"/>
      <c r="D20" s="93">
        <f>[3]Fjärrvärmeproduktion!$N$75</f>
        <v>0</v>
      </c>
      <c r="E20" s="93">
        <f>[3]Fjärrvärmeproduktion!$Q$76</f>
        <v>0</v>
      </c>
      <c r="F20" s="93">
        <f>[3]Fjärrvärmeproduktion!$N$77</f>
        <v>0</v>
      </c>
      <c r="G20" s="93">
        <f>[3]Fjärrvärmeproduktion!$R$78</f>
        <v>0</v>
      </c>
      <c r="H20" s="93">
        <f>[3]Fjärrvärmeproduktion!$S$79</f>
        <v>0</v>
      </c>
      <c r="I20" s="93">
        <f>[3]Fjärrvärmeproduktion!$N$80</f>
        <v>0</v>
      </c>
      <c r="J20" s="93">
        <f>[3]Fjärrvärmeproduktion!$T$78</f>
        <v>0</v>
      </c>
      <c r="K20" s="93">
        <f>[3]Fjärrvärmeproduktion!U76</f>
        <v>0</v>
      </c>
      <c r="L20" s="93">
        <f>[3]Fjärrvärmeproduktion!V76</f>
        <v>0</v>
      </c>
      <c r="M20" s="93">
        <f>[3]Fjärrvärmeproduktion!$W$79</f>
        <v>0</v>
      </c>
      <c r="N20" s="93"/>
      <c r="O20" s="93"/>
      <c r="P20" s="112">
        <f t="shared" si="2"/>
        <v>0</v>
      </c>
      <c r="Q20" s="4"/>
      <c r="R20" s="4"/>
      <c r="S20" s="4"/>
      <c r="T20" s="4"/>
    </row>
    <row r="21" spans="1:34" ht="16.5" thickBot="1">
      <c r="A21" s="5" t="s">
        <v>21</v>
      </c>
      <c r="B21" s="93">
        <f>[3]Fjärrvärmeproduktion!$N$82</f>
        <v>0</v>
      </c>
      <c r="C21" s="93"/>
      <c r="D21" s="93">
        <f>[3]Fjärrvärmeproduktion!$N$83</f>
        <v>0</v>
      </c>
      <c r="E21" s="93">
        <f>[3]Fjärrvärmeproduktion!$Q$84</f>
        <v>0</v>
      </c>
      <c r="F21" s="93">
        <f>[3]Fjärrvärmeproduktion!$N$85</f>
        <v>0</v>
      </c>
      <c r="G21" s="93">
        <f>[3]Fjärrvärmeproduktion!$R$86</f>
        <v>0</v>
      </c>
      <c r="H21" s="93">
        <f>[3]Fjärrvärmeproduktion!$S$87</f>
        <v>0</v>
      </c>
      <c r="I21" s="93">
        <f>[3]Fjärrvärmeproduktion!$N$88</f>
        <v>0</v>
      </c>
      <c r="J21" s="93">
        <f>[3]Fjärrvärmeproduktion!$T$86</f>
        <v>0</v>
      </c>
      <c r="K21" s="93">
        <f>[3]Fjärrvärmeproduktion!U84</f>
        <v>0</v>
      </c>
      <c r="L21" s="93">
        <f>[3]Fjärrvärmeproduktion!V84</f>
        <v>0</v>
      </c>
      <c r="M21" s="93">
        <f>[3]Fjärrvärmeproduktion!$W$87</f>
        <v>0</v>
      </c>
      <c r="N21" s="93"/>
      <c r="O21" s="93"/>
      <c r="P21" s="112">
        <f t="shared" si="2"/>
        <v>0</v>
      </c>
      <c r="Q21" s="4"/>
      <c r="R21" s="37"/>
      <c r="S21" s="37"/>
      <c r="T21" s="37"/>
    </row>
    <row r="22" spans="1:34" ht="15.75">
      <c r="A22" s="5" t="s">
        <v>22</v>
      </c>
      <c r="B22" s="93">
        <f>[3]Fjärrvärmeproduktion!$N$90</f>
        <v>0</v>
      </c>
      <c r="C22" s="93"/>
      <c r="D22" s="93">
        <f>[3]Fjärrvärmeproduktion!$N$91</f>
        <v>0</v>
      </c>
      <c r="E22" s="93">
        <f>[3]Fjärrvärmeproduktion!$Q$92</f>
        <v>0</v>
      </c>
      <c r="F22" s="93">
        <f>[3]Fjärrvärmeproduktion!$N$93</f>
        <v>0</v>
      </c>
      <c r="G22" s="93">
        <f>[3]Fjärrvärmeproduktion!$R$94</f>
        <v>0</v>
      </c>
      <c r="H22" s="93">
        <f>[3]Fjärrvärmeproduktion!$S$95</f>
        <v>0</v>
      </c>
      <c r="I22" s="93">
        <f>[3]Fjärrvärmeproduktion!$N$96</f>
        <v>0</v>
      </c>
      <c r="J22" s="93">
        <f>[3]Fjärrvärmeproduktion!$T$94</f>
        <v>0</v>
      </c>
      <c r="K22" s="93">
        <f>[3]Fjärrvärmeproduktion!U92</f>
        <v>0</v>
      </c>
      <c r="L22" s="93">
        <f>[3]Fjärrvärmeproduktion!V92</f>
        <v>0</v>
      </c>
      <c r="M22" s="93">
        <f>[3]Fjärrvärmeproduktion!$W$95</f>
        <v>0</v>
      </c>
      <c r="N22" s="93"/>
      <c r="O22" s="93"/>
      <c r="P22" s="112">
        <f t="shared" si="2"/>
        <v>0</v>
      </c>
      <c r="Q22" s="31"/>
      <c r="R22" s="43" t="s">
        <v>24</v>
      </c>
      <c r="S22" s="88" t="str">
        <f>ROUND(P43/1000,0) &amp;" GWh"</f>
        <v>296 GWh</v>
      </c>
      <c r="T22" s="38"/>
      <c r="U22" s="36"/>
    </row>
    <row r="23" spans="1:34" ht="15.75">
      <c r="A23" s="5" t="s">
        <v>23</v>
      </c>
      <c r="B23" s="93">
        <f>[3]Fjärrvärmeproduktion!$N$98</f>
        <v>0</v>
      </c>
      <c r="C23" s="93"/>
      <c r="D23" s="93">
        <f>[3]Fjärrvärmeproduktion!$N$99</f>
        <v>0</v>
      </c>
      <c r="E23" s="93">
        <f>[3]Fjärrvärmeproduktion!$Q$100</f>
        <v>0</v>
      </c>
      <c r="F23" s="93">
        <f>[3]Fjärrvärmeproduktion!$N$101</f>
        <v>0</v>
      </c>
      <c r="G23" s="93">
        <f>[3]Fjärrvärmeproduktion!$R$102</f>
        <v>0</v>
      </c>
      <c r="H23" s="93">
        <f>[3]Fjärrvärmeproduktion!$S$103</f>
        <v>0</v>
      </c>
      <c r="I23" s="93">
        <f>[3]Fjärrvärmeproduktion!$N$104</f>
        <v>0</v>
      </c>
      <c r="J23" s="93">
        <f>[3]Fjärrvärmeproduktion!$T$102</f>
        <v>0</v>
      </c>
      <c r="K23" s="93">
        <f>[3]Fjärrvärmeproduktion!U100</f>
        <v>0</v>
      </c>
      <c r="L23" s="93">
        <f>[3]Fjärrvärmeproduktion!V100</f>
        <v>0</v>
      </c>
      <c r="M23" s="93">
        <f>[3]Fjärrvärmeproduktion!$W$103</f>
        <v>0</v>
      </c>
      <c r="N23" s="93"/>
      <c r="O23" s="93"/>
      <c r="P23" s="112">
        <f t="shared" si="2"/>
        <v>0</v>
      </c>
      <c r="Q23" s="31"/>
      <c r="R23" s="41"/>
      <c r="S23" s="4"/>
      <c r="T23" s="39"/>
      <c r="U23" s="36"/>
    </row>
    <row r="24" spans="1:34" ht="15.75">
      <c r="A24" s="5" t="s">
        <v>14</v>
      </c>
      <c r="B24" s="93">
        <f>SUM(B18:B23)</f>
        <v>20577</v>
      </c>
      <c r="C24" s="93">
        <f t="shared" ref="C24:O24" si="3">SUM(C18:C23)</f>
        <v>0</v>
      </c>
      <c r="D24" s="93">
        <f t="shared" si="3"/>
        <v>507</v>
      </c>
      <c r="E24" s="93">
        <f t="shared" si="3"/>
        <v>0</v>
      </c>
      <c r="F24" s="93">
        <f t="shared" si="3"/>
        <v>0</v>
      </c>
      <c r="G24" s="93">
        <f t="shared" si="3"/>
        <v>0</v>
      </c>
      <c r="H24" s="93">
        <f t="shared" si="3"/>
        <v>22485</v>
      </c>
      <c r="I24" s="93">
        <f t="shared" si="3"/>
        <v>0</v>
      </c>
      <c r="J24" s="93">
        <f t="shared" si="3"/>
        <v>0</v>
      </c>
      <c r="K24" s="93">
        <f t="shared" si="3"/>
        <v>0</v>
      </c>
      <c r="L24" s="93">
        <f t="shared" si="3"/>
        <v>0</v>
      </c>
      <c r="M24" s="93">
        <f t="shared" si="3"/>
        <v>0</v>
      </c>
      <c r="N24" s="93">
        <f t="shared" si="3"/>
        <v>0</v>
      </c>
      <c r="O24" s="93">
        <f t="shared" si="3"/>
        <v>0</v>
      </c>
      <c r="P24" s="112">
        <f t="shared" si="2"/>
        <v>22992</v>
      </c>
      <c r="Q24" s="31"/>
      <c r="R24" s="41"/>
      <c r="S24" s="4" t="s">
        <v>25</v>
      </c>
      <c r="T24" s="39" t="s">
        <v>26</v>
      </c>
      <c r="U24" s="36"/>
    </row>
    <row r="25" spans="1:34" ht="15.75">
      <c r="B25" s="60"/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31"/>
      <c r="R25" s="85" t="str">
        <f>C30</f>
        <v>El</v>
      </c>
      <c r="S25" s="61" t="str">
        <f>ROUND(C43/1000,0) &amp;" GWh"</f>
        <v>154 GWh</v>
      </c>
      <c r="T25" s="42">
        <f>C$44</f>
        <v>0.52134960356832061</v>
      </c>
      <c r="U25" s="36"/>
    </row>
    <row r="26" spans="1:34" ht="15.75">
      <c r="B26" s="62"/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31"/>
      <c r="R26" s="86" t="str">
        <f>D30</f>
        <v>Oljeprodukter</v>
      </c>
      <c r="S26" s="61" t="str">
        <f>ROUND(D43/1000,0) &amp;" GWh"</f>
        <v>61 GWh</v>
      </c>
      <c r="T26" s="42">
        <f>D$44</f>
        <v>0.20424719402793517</v>
      </c>
      <c r="U26" s="36"/>
    </row>
    <row r="27" spans="1:34" ht="15.75">
      <c r="B27" s="60"/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31"/>
      <c r="R27" s="86" t="str">
        <f>E30</f>
        <v>Kol och koks</v>
      </c>
      <c r="S27" s="61" t="str">
        <f>ROUND(E43/1000,0) &amp;" GWh"</f>
        <v>0 GWh</v>
      </c>
      <c r="T27" s="42">
        <f>E$44</f>
        <v>0</v>
      </c>
      <c r="U27" s="36"/>
    </row>
    <row r="28" spans="1:34" ht="18.75">
      <c r="A28" s="3" t="s">
        <v>27</v>
      </c>
      <c r="B28" s="7"/>
      <c r="C28" s="60"/>
      <c r="D28" s="7"/>
      <c r="E28" s="7"/>
      <c r="F28" s="7"/>
      <c r="G28" s="7"/>
      <c r="H28" s="7"/>
      <c r="I28" s="60"/>
      <c r="J28" s="60"/>
      <c r="K28" s="60"/>
      <c r="L28" s="60"/>
      <c r="M28" s="60"/>
      <c r="N28" s="60"/>
      <c r="O28" s="60"/>
      <c r="P28" s="60"/>
      <c r="Q28" s="31"/>
      <c r="R28" s="86" t="str">
        <f>F30</f>
        <v>Gasol/naturgas</v>
      </c>
      <c r="S28" s="61" t="str">
        <f>ROUND(F43/1000,0) &amp;" GWh"</f>
        <v>24 GWh</v>
      </c>
      <c r="T28" s="42">
        <f>F$44</f>
        <v>8.1557829856281835E-2</v>
      </c>
      <c r="U28" s="36"/>
    </row>
    <row r="29" spans="1:34" ht="15.75">
      <c r="A29" s="79" t="str">
        <f>A2</f>
        <v>1214 Svalö</v>
      </c>
      <c r="B29" s="60"/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31"/>
      <c r="R29" s="86" t="str">
        <f>G30</f>
        <v>Biodrivmedel</v>
      </c>
      <c r="S29" s="61" t="str">
        <f>ROUND(G43/1000,0) &amp;" GWh"</f>
        <v>9 GWh</v>
      </c>
      <c r="T29" s="42">
        <f>G$44</f>
        <v>2.9618408375117849E-2</v>
      </c>
      <c r="U29" s="36"/>
    </row>
    <row r="30" spans="1:34" ht="30">
      <c r="A30" s="6">
        <v>2017</v>
      </c>
      <c r="B30" s="67" t="s">
        <v>70</v>
      </c>
      <c r="C30" s="56" t="s">
        <v>8</v>
      </c>
      <c r="D30" s="54" t="s">
        <v>32</v>
      </c>
      <c r="E30" s="54" t="s">
        <v>2</v>
      </c>
      <c r="F30" s="55" t="s">
        <v>3</v>
      </c>
      <c r="G30" s="54" t="s">
        <v>28</v>
      </c>
      <c r="H30" s="54" t="s">
        <v>52</v>
      </c>
      <c r="I30" s="55" t="s">
        <v>5</v>
      </c>
      <c r="J30" s="54" t="s">
        <v>4</v>
      </c>
      <c r="K30" s="54" t="s">
        <v>6</v>
      </c>
      <c r="L30" s="54" t="s">
        <v>7</v>
      </c>
      <c r="M30" s="54" t="s">
        <v>71</v>
      </c>
      <c r="N30" s="54" t="s">
        <v>68</v>
      </c>
      <c r="O30" s="55" t="s">
        <v>68</v>
      </c>
      <c r="P30" s="57" t="s">
        <v>29</v>
      </c>
      <c r="Q30" s="31"/>
      <c r="R30" s="85" t="str">
        <f>H30</f>
        <v>Biobränslen</v>
      </c>
      <c r="S30" s="61" t="str">
        <f>ROUND(H43/1000,0) &amp;" GWh"</f>
        <v>44 GWh</v>
      </c>
      <c r="T30" s="42">
        <f>H$44</f>
        <v>0.1500632271167367</v>
      </c>
      <c r="U30" s="36"/>
    </row>
    <row r="31" spans="1:34" s="29" customFormat="1">
      <c r="A31" s="26"/>
      <c r="B31" s="80" t="s">
        <v>65</v>
      </c>
      <c r="C31" s="83" t="s">
        <v>64</v>
      </c>
      <c r="D31" s="80" t="s">
        <v>59</v>
      </c>
      <c r="E31" s="27"/>
      <c r="F31" s="80" t="s">
        <v>61</v>
      </c>
      <c r="G31" s="80" t="s">
        <v>107</v>
      </c>
      <c r="H31" s="80" t="s">
        <v>69</v>
      </c>
      <c r="I31" s="80" t="s">
        <v>62</v>
      </c>
      <c r="J31" s="27"/>
      <c r="K31" s="27"/>
      <c r="L31" s="27"/>
      <c r="M31" s="27"/>
      <c r="N31" s="28"/>
      <c r="O31" s="28"/>
      <c r="P31" s="82" t="s">
        <v>67</v>
      </c>
      <c r="Q31" s="32"/>
      <c r="R31" s="85" t="str">
        <f>I30</f>
        <v>Biogas</v>
      </c>
      <c r="S31" s="61" t="str">
        <f>ROUND(I43/1000,0) &amp;" GWh"</f>
        <v>4 GWh</v>
      </c>
      <c r="T31" s="42">
        <f>I$44</f>
        <v>1.3163737055607933E-2</v>
      </c>
      <c r="U31" s="35"/>
      <c r="AG31" s="30"/>
      <c r="AH31" s="30"/>
    </row>
    <row r="32" spans="1:34" ht="15.75">
      <c r="A32" s="5" t="s">
        <v>30</v>
      </c>
      <c r="B32" s="93">
        <f>[3]Slutanvändning!$N$89</f>
        <v>0</v>
      </c>
      <c r="C32" s="93">
        <f>[3]Slutanvändning!$N$90</f>
        <v>24393</v>
      </c>
      <c r="D32" s="93">
        <f>[3]Slutanvändning!$N$83</f>
        <v>11748</v>
      </c>
      <c r="E32" s="93">
        <f>[3]Slutanvändning!$Q$84</f>
        <v>0</v>
      </c>
      <c r="F32" s="104">
        <f>[3]Slutanvändning!$N$85</f>
        <v>0</v>
      </c>
      <c r="G32" s="93">
        <f>[3]Slutanvändning!$N$86</f>
        <v>2658</v>
      </c>
      <c r="H32" s="93">
        <f>[3]Slutanvändning!$N$87</f>
        <v>0</v>
      </c>
      <c r="I32" s="93">
        <f>[3]Slutanvändning!$N$88</f>
        <v>0</v>
      </c>
      <c r="J32" s="93">
        <v>0</v>
      </c>
      <c r="K32" s="93">
        <f>[3]Slutanvändning!U84</f>
        <v>0</v>
      </c>
      <c r="L32" s="93">
        <f>[3]Slutanvändning!V84</f>
        <v>0</v>
      </c>
      <c r="M32" s="93"/>
      <c r="N32" s="93"/>
      <c r="O32" s="93"/>
      <c r="P32" s="93">
        <f t="shared" ref="P32:P38" si="4">SUM(B32:N32)</f>
        <v>38799</v>
      </c>
      <c r="Q32" s="33"/>
      <c r="R32" s="86" t="str">
        <f>J30</f>
        <v>Avlutar</v>
      </c>
      <c r="S32" s="61" t="str">
        <f>ROUND(J43/1000,0) &amp;" GWh"</f>
        <v>0 GWh</v>
      </c>
      <c r="T32" s="42">
        <f>J$44</f>
        <v>0</v>
      </c>
      <c r="U32" s="36"/>
    </row>
    <row r="33" spans="1:47" ht="15.75">
      <c r="A33" s="5" t="s">
        <v>33</v>
      </c>
      <c r="B33" s="93">
        <f>[3]Slutanvändning!$N$98</f>
        <v>0</v>
      </c>
      <c r="C33" s="93">
        <f>[3]Slutanvändning!$N$99</f>
        <v>28042</v>
      </c>
      <c r="D33" s="93">
        <f>[3]Slutanvändning!$N$92</f>
        <v>88</v>
      </c>
      <c r="E33" s="93">
        <f>[3]Slutanvändning!$Q$93</f>
        <v>0</v>
      </c>
      <c r="F33" s="178">
        <f>[3]Slutanvändning!$N$94</f>
        <v>24163.012000000002</v>
      </c>
      <c r="G33" s="93">
        <f>[3]Slutanvändning!$N$95</f>
        <v>0</v>
      </c>
      <c r="H33" s="93">
        <f>[3]Slutanvändning!$N$96</f>
        <v>0</v>
      </c>
      <c r="I33" s="93">
        <f>[3]Slutanvändning!$N$97</f>
        <v>0</v>
      </c>
      <c r="J33" s="93">
        <v>0</v>
      </c>
      <c r="K33" s="93">
        <f>[3]Slutanvändning!U93</f>
        <v>0</v>
      </c>
      <c r="L33" s="93">
        <f>[3]Slutanvändning!V93</f>
        <v>0</v>
      </c>
      <c r="M33" s="93"/>
      <c r="N33" s="93"/>
      <c r="O33" s="93"/>
      <c r="P33" s="153">
        <f t="shared" si="4"/>
        <v>52293.012000000002</v>
      </c>
      <c r="Q33" s="33"/>
      <c r="R33" s="85" t="str">
        <f>K30</f>
        <v>Torv</v>
      </c>
      <c r="S33" s="61" t="str">
        <f>ROUND(K43/1000,0) &amp;" GWh"</f>
        <v>0 GWh</v>
      </c>
      <c r="T33" s="42">
        <f>K$44</f>
        <v>0</v>
      </c>
      <c r="U33" s="36"/>
    </row>
    <row r="34" spans="1:47" ht="15.75">
      <c r="A34" s="5" t="s">
        <v>34</v>
      </c>
      <c r="B34" s="93">
        <f>[3]Slutanvändning!$N$107</f>
        <v>1068</v>
      </c>
      <c r="C34" s="93">
        <f>[3]Slutanvändning!$N$108</f>
        <v>10535</v>
      </c>
      <c r="D34" s="93">
        <f>[3]Slutanvändning!$N$101</f>
        <v>941</v>
      </c>
      <c r="E34" s="93">
        <f>[3]Slutanvändning!$Q$102</f>
        <v>0</v>
      </c>
      <c r="F34" s="104">
        <f>[3]Slutanvändning!$N$103</f>
        <v>0</v>
      </c>
      <c r="G34" s="93">
        <f>[3]Slutanvändning!$N$104</f>
        <v>0</v>
      </c>
      <c r="H34" s="93">
        <f>[3]Slutanvändning!$N$105</f>
        <v>0</v>
      </c>
      <c r="I34" s="93">
        <f>[3]Slutanvändning!$N$106</f>
        <v>0</v>
      </c>
      <c r="J34" s="93">
        <v>0</v>
      </c>
      <c r="K34" s="93">
        <f>[3]Slutanvändning!U102</f>
        <v>0</v>
      </c>
      <c r="L34" s="93">
        <f>[3]Slutanvändning!V102</f>
        <v>0</v>
      </c>
      <c r="M34" s="93"/>
      <c r="N34" s="93"/>
      <c r="O34" s="93"/>
      <c r="P34" s="93">
        <f t="shared" si="4"/>
        <v>12544</v>
      </c>
      <c r="Q34" s="33"/>
      <c r="R34" s="86" t="str">
        <f>L30</f>
        <v>Avfall</v>
      </c>
      <c r="S34" s="61" t="str">
        <f>ROUND(L43/1000,0) &amp;" GWh"</f>
        <v>0 GWh</v>
      </c>
      <c r="T34" s="42">
        <f>L$44</f>
        <v>0</v>
      </c>
      <c r="U34" s="36"/>
      <c r="V34" s="8"/>
      <c r="W34" s="59"/>
    </row>
    <row r="35" spans="1:47" ht="15.75">
      <c r="A35" s="5" t="s">
        <v>35</v>
      </c>
      <c r="B35" s="93">
        <f>[3]Slutanvändning!$N$116</f>
        <v>0</v>
      </c>
      <c r="C35" s="93">
        <f>[3]Slutanvändning!$N$117</f>
        <v>234</v>
      </c>
      <c r="D35" s="93">
        <f>[3]Slutanvändning!$N$110</f>
        <v>46456</v>
      </c>
      <c r="E35" s="93">
        <f>[3]Slutanvändning!$Q$111</f>
        <v>0</v>
      </c>
      <c r="F35" s="104">
        <f>[3]Slutanvändning!$N$112</f>
        <v>0</v>
      </c>
      <c r="G35" s="93">
        <f>[3]Slutanvändning!$N$113</f>
        <v>6117</v>
      </c>
      <c r="H35" s="93">
        <f>[3]Slutanvändning!$N$114</f>
        <v>0</v>
      </c>
      <c r="I35" s="93">
        <f>[3]Slutanvändning!$N$115</f>
        <v>0</v>
      </c>
      <c r="J35" s="93">
        <v>0</v>
      </c>
      <c r="K35" s="93">
        <f>[3]Slutanvändning!U111</f>
        <v>0</v>
      </c>
      <c r="L35" s="93">
        <f>[3]Slutanvändning!V111</f>
        <v>0</v>
      </c>
      <c r="M35" s="93"/>
      <c r="N35" s="93"/>
      <c r="O35" s="93"/>
      <c r="P35" s="93">
        <f>SUM(B35:N35)</f>
        <v>52807</v>
      </c>
      <c r="Q35" s="33"/>
      <c r="R35" s="85" t="str">
        <f>M30</f>
        <v>RT-flis</v>
      </c>
      <c r="S35" s="61" t="str">
        <f>ROUND(M43/1000,0) &amp;" GWh"</f>
        <v>0 GWh</v>
      </c>
      <c r="T35" s="42">
        <f>M$44</f>
        <v>0</v>
      </c>
      <c r="U35" s="36"/>
    </row>
    <row r="36" spans="1:47" ht="15.75">
      <c r="A36" s="5" t="s">
        <v>36</v>
      </c>
      <c r="B36" s="93">
        <f>[3]Slutanvändning!$N$125</f>
        <v>0</v>
      </c>
      <c r="C36" s="93">
        <f>[3]Slutanvändning!$N$126</f>
        <v>17523</v>
      </c>
      <c r="D36" s="93">
        <f>[3]Slutanvändning!$N$119</f>
        <v>129</v>
      </c>
      <c r="E36" s="93">
        <f>[3]Slutanvändning!$Q$120</f>
        <v>0</v>
      </c>
      <c r="F36" s="104">
        <f>[3]Slutanvändning!$N$121</f>
        <v>0</v>
      </c>
      <c r="G36" s="93">
        <f>[3]Slutanvändning!$N$122</f>
        <v>0</v>
      </c>
      <c r="H36" s="93">
        <f>[3]Slutanvändning!$N$123</f>
        <v>0</v>
      </c>
      <c r="I36" s="93">
        <f>[3]Slutanvändning!$N$124</f>
        <v>0</v>
      </c>
      <c r="J36" s="93">
        <v>0</v>
      </c>
      <c r="K36" s="93">
        <f>[3]Slutanvändning!U120</f>
        <v>0</v>
      </c>
      <c r="L36" s="93">
        <f>[3]Slutanvändning!V120</f>
        <v>0</v>
      </c>
      <c r="M36" s="93"/>
      <c r="N36" s="93"/>
      <c r="O36" s="93"/>
      <c r="P36" s="93">
        <f t="shared" si="4"/>
        <v>17652</v>
      </c>
      <c r="Q36" s="33"/>
      <c r="R36" s="85" t="str">
        <f>N30</f>
        <v>Övrigt</v>
      </c>
      <c r="S36" s="61" t="str">
        <f>ROUND(N43/1000,0) &amp;" GWh"</f>
        <v>0 GWh</v>
      </c>
      <c r="T36" s="42">
        <f>N$44</f>
        <v>0</v>
      </c>
      <c r="U36" s="36"/>
    </row>
    <row r="37" spans="1:47" ht="15.75">
      <c r="A37" s="5" t="s">
        <v>37</v>
      </c>
      <c r="B37" s="93">
        <f>[3]Slutanvändning!$N$134</f>
        <v>1324</v>
      </c>
      <c r="C37" s="93">
        <f>[3]Slutanvändning!$N$135</f>
        <v>56222</v>
      </c>
      <c r="D37" s="93">
        <f>[3]Slutanvändning!$N$128</f>
        <v>643</v>
      </c>
      <c r="E37" s="93">
        <f>[3]Slutanvändning!$Q$129</f>
        <v>0</v>
      </c>
      <c r="F37" s="104">
        <f>[3]Slutanvändning!$N$130</f>
        <v>0</v>
      </c>
      <c r="G37" s="93">
        <f>[3]Slutanvändning!$N$131</f>
        <v>0</v>
      </c>
      <c r="H37" s="93">
        <f>[3]Slutanvändning!$N$132</f>
        <v>21974</v>
      </c>
      <c r="I37" s="106">
        <f>[3]Slutanvändning!$N$133+'[3]LÄNKNING GAS '!$E$45</f>
        <v>3900</v>
      </c>
      <c r="J37" s="93">
        <v>0</v>
      </c>
      <c r="K37" s="93">
        <f>[3]Slutanvändning!U129</f>
        <v>0</v>
      </c>
      <c r="L37" s="93">
        <f>[3]Slutanvändning!V129</f>
        <v>0</v>
      </c>
      <c r="M37" s="93"/>
      <c r="N37" s="93"/>
      <c r="O37" s="93"/>
      <c r="P37" s="106">
        <f t="shared" si="4"/>
        <v>84063</v>
      </c>
      <c r="Q37" s="33"/>
      <c r="R37" s="86" t="str">
        <f>O30</f>
        <v>Övrigt</v>
      </c>
      <c r="S37" s="61" t="str">
        <f>ROUND(O43/1000,0) &amp;" GWh"</f>
        <v>0 GWh</v>
      </c>
      <c r="T37" s="42">
        <f>O$44</f>
        <v>0</v>
      </c>
      <c r="U37" s="36"/>
    </row>
    <row r="38" spans="1:47" ht="15.75">
      <c r="A38" s="5" t="s">
        <v>38</v>
      </c>
      <c r="B38" s="93">
        <f>[3]Slutanvändning!$N$143</f>
        <v>15484</v>
      </c>
      <c r="C38" s="93">
        <f>[3]Slutanvändning!$N$144</f>
        <v>2895</v>
      </c>
      <c r="D38" s="93">
        <f>[3]Slutanvändning!$N$137</f>
        <v>0</v>
      </c>
      <c r="E38" s="93">
        <f>[3]Slutanvändning!$Q$138</f>
        <v>0</v>
      </c>
      <c r="F38" s="104">
        <f>[3]Slutanvändning!$N$139</f>
        <v>0</v>
      </c>
      <c r="G38" s="93">
        <f>[3]Slutanvändning!$N$140</f>
        <v>0</v>
      </c>
      <c r="H38" s="93">
        <f>[3]Slutanvändning!$N$141</f>
        <v>0</v>
      </c>
      <c r="I38" s="93">
        <f>[3]Slutanvändning!$N$142</f>
        <v>0</v>
      </c>
      <c r="J38" s="93">
        <v>0</v>
      </c>
      <c r="K38" s="93">
        <f>[3]Slutanvändning!U138</f>
        <v>0</v>
      </c>
      <c r="L38" s="93">
        <f>[3]Slutanvändning!V138</f>
        <v>0</v>
      </c>
      <c r="M38" s="93"/>
      <c r="N38" s="93"/>
      <c r="O38" s="93"/>
      <c r="P38" s="93">
        <f t="shared" si="4"/>
        <v>18379</v>
      </c>
      <c r="Q38" s="33"/>
      <c r="R38" s="44"/>
      <c r="S38" s="152" t="str">
        <f>ROUND(B43/1000,0) &amp;" GWh"</f>
        <v>0 GWh</v>
      </c>
      <c r="T38" s="40"/>
      <c r="U38" s="36"/>
    </row>
    <row r="39" spans="1:47" ht="15.75">
      <c r="A39" s="5" t="s">
        <v>39</v>
      </c>
      <c r="B39" s="93">
        <f>[3]Slutanvändning!$N$152</f>
        <v>0</v>
      </c>
      <c r="C39" s="93">
        <f>[3]Slutanvändning!$N$153</f>
        <v>3174</v>
      </c>
      <c r="D39" s="93">
        <f>[3]Slutanvändning!$N$146</f>
        <v>0</v>
      </c>
      <c r="E39" s="93">
        <f>[3]Slutanvändning!$Q$147</f>
        <v>0</v>
      </c>
      <c r="F39" s="104">
        <f>[3]Slutanvändning!$N$148</f>
        <v>0</v>
      </c>
      <c r="G39" s="93">
        <f>[3]Slutanvändning!$N$149</f>
        <v>0</v>
      </c>
      <c r="H39" s="93">
        <f>[3]Slutanvändning!$N$150</f>
        <v>0</v>
      </c>
      <c r="I39" s="93">
        <f>[3]Slutanvändning!$N$151</f>
        <v>0</v>
      </c>
      <c r="J39" s="93">
        <v>0</v>
      </c>
      <c r="K39" s="93">
        <f>[3]Slutanvändning!U147</f>
        <v>0</v>
      </c>
      <c r="L39" s="93">
        <f>[3]Slutanvändning!V147</f>
        <v>0</v>
      </c>
      <c r="M39" s="93"/>
      <c r="N39" s="93"/>
      <c r="O39" s="93"/>
      <c r="P39" s="93">
        <f>SUM(B39:N39)</f>
        <v>3174</v>
      </c>
      <c r="Q39" s="33"/>
      <c r="R39" s="41"/>
      <c r="S39" s="10"/>
      <c r="T39" s="64"/>
    </row>
    <row r="40" spans="1:47" ht="15.75">
      <c r="A40" s="5" t="s">
        <v>14</v>
      </c>
      <c r="B40" s="93">
        <f>SUM(B32:B39)</f>
        <v>17876</v>
      </c>
      <c r="C40" s="93">
        <f t="shared" ref="C40:O40" si="5">SUM(C32:C39)</f>
        <v>143018</v>
      </c>
      <c r="D40" s="93">
        <f t="shared" si="5"/>
        <v>60005</v>
      </c>
      <c r="E40" s="93">
        <f t="shared" si="5"/>
        <v>0</v>
      </c>
      <c r="F40" s="153">
        <f>SUM(F32:F39)</f>
        <v>24163.012000000002</v>
      </c>
      <c r="G40" s="93">
        <f t="shared" si="5"/>
        <v>8775</v>
      </c>
      <c r="H40" s="93">
        <f t="shared" si="5"/>
        <v>21974</v>
      </c>
      <c r="I40" s="106">
        <f t="shared" si="5"/>
        <v>3900</v>
      </c>
      <c r="J40" s="93">
        <f t="shared" si="5"/>
        <v>0</v>
      </c>
      <c r="K40" s="93">
        <f t="shared" si="5"/>
        <v>0</v>
      </c>
      <c r="L40" s="93">
        <f t="shared" si="5"/>
        <v>0</v>
      </c>
      <c r="M40" s="93">
        <f t="shared" si="5"/>
        <v>0</v>
      </c>
      <c r="N40" s="93">
        <f t="shared" si="5"/>
        <v>0</v>
      </c>
      <c r="O40" s="93">
        <f t="shared" si="5"/>
        <v>0</v>
      </c>
      <c r="P40" s="151">
        <f>SUM(B40:N40)</f>
        <v>279711.01199999999</v>
      </c>
      <c r="Q40" s="33"/>
      <c r="R40" s="41"/>
      <c r="S40" s="10" t="s">
        <v>25</v>
      </c>
      <c r="T40" s="64" t="s">
        <v>26</v>
      </c>
    </row>
    <row r="41" spans="1:47">
      <c r="B41" s="60"/>
      <c r="C41" s="60"/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6"/>
      <c r="R41" s="41" t="s">
        <v>40</v>
      </c>
      <c r="S41" s="65" t="str">
        <f>ROUND((B46+C46)/1000,0) &amp;" GWh"</f>
        <v>14 GWh</v>
      </c>
      <c r="T41" s="117"/>
    </row>
    <row r="42" spans="1:47">
      <c r="A42" s="46" t="s">
        <v>43</v>
      </c>
      <c r="B42" s="94">
        <f>B39+B38+B37</f>
        <v>16808</v>
      </c>
      <c r="C42" s="94">
        <f>C39+C38+C37</f>
        <v>62291</v>
      </c>
      <c r="D42" s="94">
        <f>D39+D38+D37</f>
        <v>643</v>
      </c>
      <c r="E42" s="94">
        <f t="shared" ref="E42:P42" si="6">E39+E38+E37</f>
        <v>0</v>
      </c>
      <c r="F42" s="95">
        <f t="shared" si="6"/>
        <v>0</v>
      </c>
      <c r="G42" s="94">
        <f t="shared" si="6"/>
        <v>0</v>
      </c>
      <c r="H42" s="94">
        <f t="shared" si="6"/>
        <v>21974</v>
      </c>
      <c r="I42" s="95">
        <f t="shared" si="6"/>
        <v>3900</v>
      </c>
      <c r="J42" s="94">
        <f t="shared" si="6"/>
        <v>0</v>
      </c>
      <c r="K42" s="94">
        <f t="shared" si="6"/>
        <v>0</v>
      </c>
      <c r="L42" s="94">
        <f t="shared" si="6"/>
        <v>0</v>
      </c>
      <c r="M42" s="94">
        <f t="shared" si="6"/>
        <v>0</v>
      </c>
      <c r="N42" s="94">
        <f t="shared" si="6"/>
        <v>0</v>
      </c>
      <c r="O42" s="94">
        <f t="shared" si="6"/>
        <v>0</v>
      </c>
      <c r="P42" s="94">
        <f t="shared" si="6"/>
        <v>105616</v>
      </c>
      <c r="Q42" s="34"/>
      <c r="R42" s="41" t="s">
        <v>41</v>
      </c>
      <c r="S42" s="11" t="str">
        <f>ROUND(P42/1000,0) &amp;" GWh"</f>
        <v>106 GWh</v>
      </c>
      <c r="T42" s="42">
        <f>P42/P40</f>
        <v>0.37758971034004196</v>
      </c>
    </row>
    <row r="43" spans="1:47">
      <c r="A43" s="47" t="s">
        <v>45</v>
      </c>
      <c r="B43" s="113"/>
      <c r="C43" s="114">
        <f>C40+C24-C7+C46</f>
        <v>154459.44</v>
      </c>
      <c r="D43" s="114">
        <f t="shared" ref="D43:O43" si="7">D11+D24+D40</f>
        <v>60512</v>
      </c>
      <c r="E43" s="114">
        <f t="shared" si="7"/>
        <v>0</v>
      </c>
      <c r="F43" s="114">
        <f t="shared" si="7"/>
        <v>24163.012000000002</v>
      </c>
      <c r="G43" s="114">
        <f t="shared" si="7"/>
        <v>8775</v>
      </c>
      <c r="H43" s="114">
        <f t="shared" si="7"/>
        <v>44459</v>
      </c>
      <c r="I43" s="114">
        <f t="shared" si="7"/>
        <v>3900</v>
      </c>
      <c r="J43" s="114">
        <f t="shared" si="7"/>
        <v>0</v>
      </c>
      <c r="K43" s="114">
        <f t="shared" si="7"/>
        <v>0</v>
      </c>
      <c r="L43" s="114">
        <f t="shared" si="7"/>
        <v>0</v>
      </c>
      <c r="M43" s="114">
        <f t="shared" si="7"/>
        <v>0</v>
      </c>
      <c r="N43" s="114">
        <f t="shared" si="7"/>
        <v>0</v>
      </c>
      <c r="O43" s="114">
        <f t="shared" si="7"/>
        <v>0</v>
      </c>
      <c r="P43" s="115">
        <f>SUM(C43:O43)</f>
        <v>296268.45199999999</v>
      </c>
      <c r="Q43" s="34"/>
      <c r="R43" s="41" t="s">
        <v>42</v>
      </c>
      <c r="S43" s="11" t="str">
        <f>ROUND(P36/1000,0) &amp;" GWh"</f>
        <v>18 GWh</v>
      </c>
      <c r="T43" s="63">
        <f>P36/P40</f>
        <v>6.3107990900265309E-2</v>
      </c>
    </row>
    <row r="44" spans="1:47">
      <c r="A44" s="47" t="s">
        <v>46</v>
      </c>
      <c r="B44" s="96"/>
      <c r="C44" s="103">
        <f>C43/$P$43</f>
        <v>0.52134960356832061</v>
      </c>
      <c r="D44" s="103">
        <f t="shared" ref="D44:P44" si="8">D43/$P$43</f>
        <v>0.20424719402793517</v>
      </c>
      <c r="E44" s="103">
        <f t="shared" si="8"/>
        <v>0</v>
      </c>
      <c r="F44" s="103">
        <f t="shared" si="8"/>
        <v>8.1557829856281835E-2</v>
      </c>
      <c r="G44" s="103">
        <f t="shared" si="8"/>
        <v>2.9618408375117849E-2</v>
      </c>
      <c r="H44" s="103">
        <f t="shared" si="8"/>
        <v>0.1500632271167367</v>
      </c>
      <c r="I44" s="103">
        <f t="shared" si="8"/>
        <v>1.3163737055607933E-2</v>
      </c>
      <c r="J44" s="103">
        <f t="shared" si="8"/>
        <v>0</v>
      </c>
      <c r="K44" s="103">
        <f t="shared" si="8"/>
        <v>0</v>
      </c>
      <c r="L44" s="103">
        <f t="shared" si="8"/>
        <v>0</v>
      </c>
      <c r="M44" s="103">
        <f t="shared" si="8"/>
        <v>0</v>
      </c>
      <c r="N44" s="103">
        <f t="shared" si="8"/>
        <v>0</v>
      </c>
      <c r="O44" s="103">
        <f t="shared" si="8"/>
        <v>0</v>
      </c>
      <c r="P44" s="103">
        <f t="shared" si="8"/>
        <v>1</v>
      </c>
      <c r="Q44" s="34"/>
      <c r="R44" s="41" t="s">
        <v>44</v>
      </c>
      <c r="S44" s="11" t="str">
        <f>ROUND(P34/1000,0) &amp;" GWh"</f>
        <v>13 GWh</v>
      </c>
      <c r="T44" s="42">
        <f>P34/P40</f>
        <v>4.484628585162747E-2</v>
      </c>
      <c r="U44" s="36"/>
    </row>
    <row r="45" spans="1:47">
      <c r="A45" s="48"/>
      <c r="B45" s="104"/>
      <c r="C45" s="56"/>
      <c r="D45" s="56"/>
      <c r="E45" s="56"/>
      <c r="F45" s="67"/>
      <c r="G45" s="56"/>
      <c r="H45" s="56"/>
      <c r="I45" s="67"/>
      <c r="J45" s="56"/>
      <c r="K45" s="56"/>
      <c r="L45" s="56"/>
      <c r="M45" s="56"/>
      <c r="N45" s="67"/>
      <c r="O45" s="67"/>
      <c r="P45" s="67"/>
      <c r="Q45" s="34"/>
      <c r="R45" s="41" t="s">
        <v>31</v>
      </c>
      <c r="S45" s="11" t="str">
        <f>ROUND(P32/1000,0) &amp;" GWh"</f>
        <v>39 GWh</v>
      </c>
      <c r="T45" s="42">
        <f>P32/P40</f>
        <v>0.13871102078741185</v>
      </c>
      <c r="U45" s="36"/>
    </row>
    <row r="46" spans="1:47">
      <c r="A46" s="48" t="s">
        <v>49</v>
      </c>
      <c r="B46" s="68">
        <f>B24-B40</f>
        <v>2701</v>
      </c>
      <c r="C46" s="68">
        <f>(C40+C24)*0.08</f>
        <v>11441.44</v>
      </c>
      <c r="D46" s="56"/>
      <c r="E46" s="56"/>
      <c r="F46" s="67"/>
      <c r="G46" s="56"/>
      <c r="H46" s="56"/>
      <c r="I46" s="67"/>
      <c r="J46" s="56"/>
      <c r="K46" s="56"/>
      <c r="L46" s="56"/>
      <c r="M46" s="56"/>
      <c r="N46" s="67"/>
      <c r="O46" s="67"/>
      <c r="P46" s="52"/>
      <c r="Q46" s="34"/>
      <c r="R46" s="41" t="s">
        <v>47</v>
      </c>
      <c r="S46" s="11" t="str">
        <f>ROUND(P33/1000,0) &amp;" GWh"</f>
        <v>52 GWh</v>
      </c>
      <c r="T46" s="63">
        <f>P33/P40</f>
        <v>0.18695371206908365</v>
      </c>
      <c r="U46" s="36"/>
    </row>
    <row r="47" spans="1:47">
      <c r="A47" s="48" t="s">
        <v>51</v>
      </c>
      <c r="B47" s="97">
        <f>B46/B24</f>
        <v>0.1312630606988385</v>
      </c>
      <c r="C47" s="97">
        <f>C46/(C40+C24)</f>
        <v>0.08</v>
      </c>
      <c r="D47" s="56"/>
      <c r="E47" s="56"/>
      <c r="F47" s="67"/>
      <c r="G47" s="56"/>
      <c r="H47" s="56"/>
      <c r="I47" s="67"/>
      <c r="J47" s="56"/>
      <c r="K47" s="56"/>
      <c r="L47" s="56"/>
      <c r="M47" s="56"/>
      <c r="N47" s="67"/>
      <c r="O47" s="67"/>
      <c r="P47" s="67"/>
      <c r="Q47" s="34"/>
      <c r="R47" s="41" t="s">
        <v>48</v>
      </c>
      <c r="S47" s="11" t="str">
        <f>ROUND(P35/1000,0) &amp;" GWh"</f>
        <v>53 GWh</v>
      </c>
      <c r="T47" s="63">
        <f>P35/P40</f>
        <v>0.18879128005156981</v>
      </c>
    </row>
    <row r="48" spans="1:47" ht="15.75" thickBot="1">
      <c r="A48" s="13"/>
      <c r="B48" s="98"/>
      <c r="C48" s="99"/>
      <c r="D48" s="100"/>
      <c r="E48" s="100"/>
      <c r="F48" s="101"/>
      <c r="G48" s="100"/>
      <c r="H48" s="100"/>
      <c r="I48" s="101"/>
      <c r="J48" s="100"/>
      <c r="K48" s="100"/>
      <c r="L48" s="100"/>
      <c r="M48" s="99"/>
      <c r="N48" s="102"/>
      <c r="O48" s="102"/>
      <c r="P48" s="102"/>
      <c r="Q48" s="87"/>
      <c r="R48" s="69" t="s">
        <v>50</v>
      </c>
      <c r="S48" s="11" t="str">
        <f>ROUND(P40/1000,0) &amp;" GWh"</f>
        <v>280 GWh</v>
      </c>
      <c r="T48" s="70">
        <f>SUM(T42:T47)</f>
        <v>1</v>
      </c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3"/>
      <c r="AH48" s="13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</row>
    <row r="49" spans="1:47">
      <c r="A49" s="16"/>
      <c r="B49" s="98"/>
      <c r="C49" s="99"/>
      <c r="D49" s="100"/>
      <c r="E49" s="100"/>
      <c r="F49" s="101"/>
      <c r="G49" s="100"/>
      <c r="H49" s="100"/>
      <c r="I49" s="101"/>
      <c r="J49" s="100"/>
      <c r="K49" s="100"/>
      <c r="L49" s="100"/>
      <c r="M49" s="99"/>
      <c r="N49" s="102"/>
      <c r="O49" s="102"/>
      <c r="P49" s="102"/>
      <c r="Q49" s="16"/>
      <c r="R49" s="13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3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</row>
    <row r="50" spans="1:47">
      <c r="A50" s="16"/>
      <c r="B50" s="98"/>
      <c r="C50" s="116"/>
      <c r="D50" s="100"/>
      <c r="E50" s="100"/>
      <c r="F50" s="101"/>
      <c r="G50" s="100"/>
      <c r="H50" s="100"/>
      <c r="I50" s="101"/>
      <c r="J50" s="100"/>
      <c r="K50" s="100"/>
      <c r="L50" s="100"/>
      <c r="M50" s="99"/>
      <c r="N50" s="102"/>
      <c r="O50" s="102"/>
      <c r="P50" s="102"/>
      <c r="Q50" s="16"/>
      <c r="R50" s="13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3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</row>
    <row r="51" spans="1:47">
      <c r="A51" s="16"/>
      <c r="B51" s="98"/>
      <c r="C51" s="99"/>
      <c r="D51" s="100"/>
      <c r="E51" s="100"/>
      <c r="F51" s="101"/>
      <c r="G51" s="100"/>
      <c r="H51" s="100"/>
      <c r="I51" s="101"/>
      <c r="J51" s="100"/>
      <c r="K51" s="100"/>
      <c r="L51" s="100"/>
      <c r="M51" s="99"/>
      <c r="N51" s="102"/>
      <c r="O51" s="102"/>
      <c r="P51" s="102"/>
      <c r="Q51" s="16"/>
      <c r="R51" s="13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3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</row>
    <row r="52" spans="1:47">
      <c r="A52" s="16"/>
      <c r="B52" s="14"/>
      <c r="C52" s="16"/>
      <c r="D52" s="15"/>
      <c r="E52" s="15"/>
      <c r="F52" s="24"/>
      <c r="G52" s="15"/>
      <c r="H52" s="15"/>
      <c r="I52" s="24"/>
      <c r="J52" s="15"/>
      <c r="K52" s="15"/>
      <c r="L52" s="15"/>
      <c r="M52" s="16"/>
      <c r="N52" s="17"/>
      <c r="O52" s="17"/>
      <c r="P52" s="17"/>
      <c r="Q52" s="16"/>
      <c r="R52" s="13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3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</row>
    <row r="53" spans="1:47">
      <c r="A53" s="16"/>
      <c r="B53" s="14"/>
      <c r="C53" s="16"/>
      <c r="D53" s="15"/>
      <c r="E53" s="15"/>
      <c r="F53" s="24"/>
      <c r="G53" s="15"/>
      <c r="H53" s="15"/>
      <c r="I53" s="24"/>
      <c r="J53" s="15"/>
      <c r="K53" s="15"/>
      <c r="L53" s="15"/>
      <c r="M53" s="16"/>
      <c r="N53" s="17"/>
      <c r="O53" s="17"/>
      <c r="P53" s="17"/>
      <c r="Q53" s="16"/>
      <c r="R53" s="13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3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</row>
    <row r="54" spans="1:47">
      <c r="A54" s="16"/>
      <c r="B54" s="14"/>
      <c r="C54" s="16"/>
      <c r="D54" s="15"/>
      <c r="E54" s="15"/>
      <c r="F54" s="24"/>
      <c r="G54" s="15"/>
      <c r="H54" s="15"/>
      <c r="I54" s="24"/>
      <c r="J54" s="15"/>
      <c r="K54" s="15"/>
      <c r="L54" s="15"/>
      <c r="M54" s="16"/>
      <c r="N54" s="17"/>
      <c r="O54" s="17"/>
      <c r="P54" s="17"/>
      <c r="Q54" s="16"/>
      <c r="R54" s="13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3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</row>
    <row r="55" spans="1:47" ht="15.75">
      <c r="A55" s="16"/>
      <c r="B55" s="14"/>
      <c r="C55" s="16"/>
      <c r="D55" s="15"/>
      <c r="E55" s="15"/>
      <c r="F55" s="24"/>
      <c r="G55" s="15"/>
      <c r="H55" s="15"/>
      <c r="I55" s="24"/>
      <c r="J55" s="15"/>
      <c r="K55" s="15"/>
      <c r="L55" s="15"/>
      <c r="M55" s="16"/>
      <c r="N55" s="17"/>
      <c r="O55" s="17"/>
      <c r="P55" s="17"/>
      <c r="Q55" s="16"/>
      <c r="R55" s="10"/>
      <c r="S55" s="45"/>
      <c r="T55" s="50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3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</row>
    <row r="56" spans="1:47" ht="15.75">
      <c r="A56" s="16"/>
      <c r="B56" s="14"/>
      <c r="C56" s="16"/>
      <c r="D56" s="15"/>
      <c r="E56" s="15"/>
      <c r="F56" s="24"/>
      <c r="G56" s="15"/>
      <c r="H56" s="15"/>
      <c r="I56" s="24"/>
      <c r="J56" s="15"/>
      <c r="K56" s="15"/>
      <c r="L56" s="15"/>
      <c r="M56" s="16"/>
      <c r="N56" s="17"/>
      <c r="O56" s="17"/>
      <c r="P56" s="17"/>
      <c r="Q56" s="16"/>
      <c r="R56" s="10"/>
      <c r="S56" s="45"/>
      <c r="T56" s="50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3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</row>
    <row r="57" spans="1:47" ht="15.75">
      <c r="A57" s="16"/>
      <c r="B57" s="14"/>
      <c r="C57" s="16"/>
      <c r="D57" s="15"/>
      <c r="E57" s="15"/>
      <c r="F57" s="24"/>
      <c r="G57" s="15"/>
      <c r="H57" s="15"/>
      <c r="I57" s="24"/>
      <c r="J57" s="15"/>
      <c r="K57" s="15"/>
      <c r="L57" s="15"/>
      <c r="M57" s="16"/>
      <c r="N57" s="17"/>
      <c r="O57" s="17"/>
      <c r="P57" s="17"/>
      <c r="Q57" s="16"/>
      <c r="R57" s="10"/>
      <c r="S57" s="45"/>
      <c r="T57" s="50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3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</row>
    <row r="58" spans="1:47" ht="15.75">
      <c r="A58" s="10"/>
      <c r="B58" s="72"/>
      <c r="C58" s="19"/>
      <c r="D58" s="73"/>
      <c r="E58" s="73"/>
      <c r="F58" s="74"/>
      <c r="G58" s="73"/>
      <c r="H58" s="73"/>
      <c r="I58" s="74"/>
      <c r="J58" s="73"/>
      <c r="K58" s="73"/>
      <c r="L58" s="73"/>
      <c r="M58" s="45"/>
      <c r="N58" s="84"/>
      <c r="O58" s="84"/>
      <c r="P58" s="75"/>
      <c r="Q58" s="10"/>
      <c r="R58" s="10"/>
      <c r="S58" s="45"/>
      <c r="T58" s="50"/>
    </row>
    <row r="59" spans="1:47" ht="15.75">
      <c r="A59" s="10"/>
      <c r="B59" s="72"/>
      <c r="C59" s="19"/>
      <c r="D59" s="73"/>
      <c r="E59" s="73"/>
      <c r="F59" s="74"/>
      <c r="G59" s="73"/>
      <c r="H59" s="73"/>
      <c r="I59" s="74"/>
      <c r="J59" s="73"/>
      <c r="K59" s="73"/>
      <c r="L59" s="73"/>
      <c r="M59" s="45"/>
      <c r="N59" s="84"/>
      <c r="O59" s="84"/>
      <c r="P59" s="75"/>
      <c r="Q59" s="10"/>
      <c r="R59" s="10"/>
      <c r="S59" s="20"/>
      <c r="T59" s="21"/>
    </row>
    <row r="60" spans="1:47" ht="15.75">
      <c r="A60" s="10"/>
      <c r="B60" s="72"/>
      <c r="C60" s="19"/>
      <c r="D60" s="73"/>
      <c r="E60" s="73"/>
      <c r="F60" s="74"/>
      <c r="G60" s="73"/>
      <c r="H60" s="73"/>
      <c r="I60" s="74"/>
      <c r="J60" s="73"/>
      <c r="K60" s="73"/>
      <c r="L60" s="73"/>
      <c r="M60" s="45"/>
      <c r="N60" s="84"/>
      <c r="O60" s="84"/>
      <c r="P60" s="75"/>
      <c r="Q60" s="10"/>
      <c r="R60" s="10"/>
      <c r="S60" s="10"/>
      <c r="T60" s="45"/>
    </row>
    <row r="61" spans="1:47" ht="15.75">
      <c r="A61" s="9"/>
      <c r="B61" s="72"/>
      <c r="C61" s="19"/>
      <c r="D61" s="73"/>
      <c r="E61" s="73"/>
      <c r="F61" s="74"/>
      <c r="G61" s="73"/>
      <c r="H61" s="73"/>
      <c r="I61" s="74"/>
      <c r="J61" s="73"/>
      <c r="K61" s="73"/>
      <c r="L61" s="73"/>
      <c r="M61" s="45"/>
      <c r="N61" s="84"/>
      <c r="O61" s="84"/>
      <c r="P61" s="75"/>
      <c r="Q61" s="10"/>
      <c r="R61" s="10"/>
      <c r="S61" s="77"/>
      <c r="T61" s="78"/>
    </row>
    <row r="62" spans="1:47" ht="15.75">
      <c r="A62" s="10"/>
      <c r="B62" s="72"/>
      <c r="C62" s="19"/>
      <c r="D62" s="72"/>
      <c r="E62" s="72"/>
      <c r="F62" s="76"/>
      <c r="G62" s="72"/>
      <c r="H62" s="72"/>
      <c r="I62" s="76"/>
      <c r="J62" s="72"/>
      <c r="K62" s="72"/>
      <c r="L62" s="72"/>
      <c r="M62" s="45"/>
      <c r="N62" s="84"/>
      <c r="O62" s="84"/>
      <c r="P62" s="75"/>
      <c r="Q62" s="10"/>
      <c r="R62" s="10"/>
      <c r="S62" s="45"/>
      <c r="T62" s="50"/>
    </row>
    <row r="63" spans="1:47" ht="15.75">
      <c r="A63" s="10"/>
      <c r="B63" s="72"/>
      <c r="C63" s="10"/>
      <c r="D63" s="72"/>
      <c r="E63" s="72"/>
      <c r="F63" s="76"/>
      <c r="G63" s="72"/>
      <c r="H63" s="72"/>
      <c r="I63" s="76"/>
      <c r="J63" s="72"/>
      <c r="K63" s="72"/>
      <c r="L63" s="72"/>
      <c r="M63" s="10"/>
      <c r="N63" s="75"/>
      <c r="O63" s="75"/>
      <c r="P63" s="75"/>
      <c r="Q63" s="10"/>
      <c r="R63" s="10"/>
      <c r="S63" s="45"/>
      <c r="T63" s="50"/>
    </row>
    <row r="64" spans="1:47" ht="15.75">
      <c r="A64" s="10"/>
      <c r="B64" s="72"/>
      <c r="C64" s="10"/>
      <c r="D64" s="72"/>
      <c r="E64" s="72"/>
      <c r="F64" s="76"/>
      <c r="G64" s="72"/>
      <c r="H64" s="72"/>
      <c r="I64" s="76"/>
      <c r="J64" s="72"/>
      <c r="K64" s="72"/>
      <c r="L64" s="72"/>
      <c r="M64" s="10"/>
      <c r="N64" s="75"/>
      <c r="O64" s="75"/>
      <c r="P64" s="75"/>
      <c r="Q64" s="10"/>
      <c r="R64" s="10"/>
      <c r="S64" s="45"/>
      <c r="T64" s="50"/>
    </row>
    <row r="65" spans="1:20" ht="15.75">
      <c r="A65" s="10"/>
      <c r="B65" s="56"/>
      <c r="C65" s="10"/>
      <c r="D65" s="56"/>
      <c r="E65" s="56"/>
      <c r="F65" s="67"/>
      <c r="G65" s="56"/>
      <c r="H65" s="56"/>
      <c r="I65" s="67"/>
      <c r="J65" s="56"/>
      <c r="K65" s="72"/>
      <c r="L65" s="72"/>
      <c r="M65" s="10"/>
      <c r="N65" s="75"/>
      <c r="O65" s="75"/>
      <c r="P65" s="75"/>
      <c r="Q65" s="10"/>
      <c r="R65" s="10"/>
      <c r="S65" s="45"/>
      <c r="T65" s="50"/>
    </row>
    <row r="66" spans="1:20" ht="15.75">
      <c r="A66" s="10"/>
      <c r="B66" s="56"/>
      <c r="C66" s="10"/>
      <c r="D66" s="56"/>
      <c r="E66" s="56"/>
      <c r="F66" s="67"/>
      <c r="G66" s="56"/>
      <c r="H66" s="56"/>
      <c r="I66" s="67"/>
      <c r="J66" s="56"/>
      <c r="K66" s="72"/>
      <c r="L66" s="72"/>
      <c r="M66" s="10"/>
      <c r="N66" s="75"/>
      <c r="O66" s="75"/>
      <c r="P66" s="75"/>
      <c r="Q66" s="10"/>
      <c r="R66" s="10"/>
      <c r="S66" s="45"/>
      <c r="T66" s="50"/>
    </row>
    <row r="67" spans="1:20" ht="15.75">
      <c r="A67" s="10"/>
      <c r="B67" s="56"/>
      <c r="C67" s="10"/>
      <c r="D67" s="56"/>
      <c r="E67" s="56"/>
      <c r="F67" s="67"/>
      <c r="G67" s="56"/>
      <c r="H67" s="56"/>
      <c r="I67" s="67"/>
      <c r="J67" s="56"/>
      <c r="K67" s="72"/>
      <c r="L67" s="72"/>
      <c r="M67" s="10"/>
      <c r="N67" s="75"/>
      <c r="O67" s="75"/>
      <c r="P67" s="75"/>
      <c r="Q67" s="10"/>
      <c r="R67" s="10"/>
      <c r="S67" s="45"/>
      <c r="T67" s="50"/>
    </row>
    <row r="68" spans="1:20" ht="15.75">
      <c r="A68" s="10"/>
      <c r="B68" s="56"/>
      <c r="C68" s="10"/>
      <c r="D68" s="56"/>
      <c r="E68" s="56"/>
      <c r="F68" s="67"/>
      <c r="G68" s="56"/>
      <c r="H68" s="56"/>
      <c r="I68" s="67"/>
      <c r="J68" s="56"/>
      <c r="K68" s="72"/>
      <c r="L68" s="72"/>
      <c r="M68" s="10"/>
      <c r="N68" s="75"/>
      <c r="O68" s="75"/>
      <c r="P68" s="75"/>
      <c r="Q68" s="10"/>
      <c r="R68" s="51"/>
      <c r="S68" s="20"/>
      <c r="T68" s="23"/>
    </row>
    <row r="69" spans="1:20">
      <c r="A69" s="10"/>
      <c r="B69" s="56"/>
      <c r="C69" s="10"/>
      <c r="D69" s="56"/>
      <c r="E69" s="56"/>
      <c r="F69" s="67"/>
      <c r="G69" s="56"/>
      <c r="H69" s="56"/>
      <c r="I69" s="67"/>
      <c r="J69" s="56"/>
      <c r="K69" s="72"/>
      <c r="L69" s="72"/>
      <c r="M69" s="10"/>
      <c r="N69" s="75"/>
      <c r="O69" s="75"/>
      <c r="P69" s="75"/>
      <c r="Q69" s="10"/>
    </row>
    <row r="70" spans="1:20">
      <c r="A70" s="10"/>
      <c r="B70" s="56"/>
      <c r="C70" s="10"/>
      <c r="D70" s="56"/>
      <c r="E70" s="56"/>
      <c r="F70" s="67"/>
      <c r="G70" s="56"/>
      <c r="H70" s="56"/>
      <c r="I70" s="67"/>
      <c r="J70" s="56"/>
      <c r="K70" s="72"/>
      <c r="L70" s="72"/>
      <c r="M70" s="10"/>
      <c r="N70" s="75"/>
      <c r="O70" s="75"/>
      <c r="P70" s="75"/>
      <c r="Q70" s="10"/>
    </row>
    <row r="71" spans="1:20" ht="15.75">
      <c r="A71" s="10"/>
      <c r="B71" s="22"/>
      <c r="C71" s="10"/>
      <c r="D71" s="22"/>
      <c r="E71" s="22"/>
      <c r="F71" s="25"/>
      <c r="G71" s="22"/>
      <c r="H71" s="22"/>
      <c r="I71" s="25"/>
      <c r="J71" s="22"/>
      <c r="K71" s="72"/>
      <c r="L71" s="72"/>
      <c r="M71" s="10"/>
      <c r="N71" s="75"/>
      <c r="O71" s="75"/>
      <c r="P71" s="75"/>
      <c r="Q71" s="10"/>
    </row>
  </sheetData>
  <pageMargins left="0.7" right="0.7" top="0.75" bottom="0.75" header="0.3" footer="0.3"/>
  <legacyDrawing r:id="rId1"/>
</worksheet>
</file>

<file path=xl/worksheets/sheet2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U71"/>
  <sheetViews>
    <sheetView topLeftCell="A17" zoomScale="70" zoomScaleNormal="70" workbookViewId="0">
      <selection activeCell="I38" sqref="I38"/>
    </sheetView>
  </sheetViews>
  <sheetFormatPr defaultColWidth="8.625" defaultRowHeight="15"/>
  <cols>
    <col min="1" max="1" width="49.5" style="12" customWidth="1"/>
    <col min="2" max="2" width="17.625" style="52" customWidth="1"/>
    <col min="3" max="3" width="17.625" style="12" customWidth="1"/>
    <col min="4" max="12" width="17.625" style="52" customWidth="1"/>
    <col min="13" max="20" width="17.625" style="12" customWidth="1"/>
    <col min="21" max="16384" width="8.625" style="12"/>
  </cols>
  <sheetData>
    <row r="1" spans="1:34" ht="18.75">
      <c r="A1" s="3" t="s">
        <v>0</v>
      </c>
      <c r="Q1" s="4"/>
      <c r="R1" s="4"/>
      <c r="S1" s="4"/>
      <c r="T1" s="4"/>
    </row>
    <row r="2" spans="1:34" ht="15.75">
      <c r="A2" s="79" t="s">
        <v>98</v>
      </c>
      <c r="Q2" s="5"/>
      <c r="AG2" s="53"/>
      <c r="AH2" s="5"/>
    </row>
    <row r="3" spans="1:34" ht="30">
      <c r="A3" s="6">
        <v>2017</v>
      </c>
      <c r="C3" s="54" t="s">
        <v>1</v>
      </c>
      <c r="D3" s="54" t="s">
        <v>32</v>
      </c>
      <c r="E3" s="54" t="s">
        <v>2</v>
      </c>
      <c r="F3" s="55" t="s">
        <v>3</v>
      </c>
      <c r="G3" s="54" t="s">
        <v>17</v>
      </c>
      <c r="H3" s="54" t="s">
        <v>52</v>
      </c>
      <c r="I3" s="55" t="s">
        <v>5</v>
      </c>
      <c r="J3" s="54" t="s">
        <v>4</v>
      </c>
      <c r="K3" s="54" t="s">
        <v>6</v>
      </c>
      <c r="L3" s="54" t="s">
        <v>7</v>
      </c>
      <c r="M3" s="54" t="s">
        <v>68</v>
      </c>
      <c r="N3" s="54" t="s">
        <v>68</v>
      </c>
      <c r="O3" s="55" t="s">
        <v>68</v>
      </c>
      <c r="P3" s="57" t="s">
        <v>9</v>
      </c>
      <c r="Q3" s="53"/>
      <c r="AG3" s="53"/>
      <c r="AH3" s="53"/>
    </row>
    <row r="4" spans="1:34" s="29" customFormat="1" ht="11.25">
      <c r="A4" s="81" t="s">
        <v>60</v>
      </c>
      <c r="C4" s="80" t="s">
        <v>58</v>
      </c>
      <c r="D4" s="80" t="s">
        <v>59</v>
      </c>
      <c r="E4" s="27"/>
      <c r="F4" s="80" t="s">
        <v>61</v>
      </c>
      <c r="G4" s="27"/>
      <c r="H4" s="27"/>
      <c r="I4" s="80" t="s">
        <v>62</v>
      </c>
      <c r="J4" s="27"/>
      <c r="K4" s="27"/>
      <c r="L4" s="27"/>
      <c r="M4" s="27"/>
      <c r="N4" s="28"/>
      <c r="O4" s="28"/>
      <c r="P4" s="82" t="s">
        <v>66</v>
      </c>
      <c r="Q4" s="30"/>
      <c r="AG4" s="30"/>
      <c r="AH4" s="30"/>
    </row>
    <row r="5" spans="1:34" ht="15.75">
      <c r="A5" s="5" t="s">
        <v>53</v>
      </c>
      <c r="B5" s="60"/>
      <c r="C5" s="106">
        <f>[3]Solceller!$C$13</f>
        <v>551</v>
      </c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3">
        <f>SUM(D5:O5)</f>
        <v>0</v>
      </c>
      <c r="Q5" s="53"/>
      <c r="AG5" s="53"/>
      <c r="AH5" s="53"/>
    </row>
    <row r="6" spans="1:34" ht="15.75">
      <c r="A6" s="5" t="s">
        <v>73</v>
      </c>
      <c r="B6" s="60"/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>
        <f t="shared" ref="P6:P11" si="0">SUM(D6:O6)</f>
        <v>0</v>
      </c>
      <c r="Q6" s="53"/>
      <c r="AG6" s="53"/>
      <c r="AH6" s="53"/>
    </row>
    <row r="7" spans="1:34" ht="15.75">
      <c r="A7" s="5" t="s">
        <v>10</v>
      </c>
      <c r="B7" s="60"/>
      <c r="C7" s="93">
        <f>[3]Elproduktion!$N$402</f>
        <v>0</v>
      </c>
      <c r="D7" s="93">
        <f>[3]Elproduktion!$N$403</f>
        <v>0</v>
      </c>
      <c r="E7" s="93">
        <f>[3]Elproduktion!$Q$404</f>
        <v>0</v>
      </c>
      <c r="F7" s="93">
        <f>[3]Elproduktion!$N$405</f>
        <v>0</v>
      </c>
      <c r="G7" s="93">
        <f>[3]Elproduktion!$R$406</f>
        <v>0</v>
      </c>
      <c r="H7" s="93">
        <f>[3]Elproduktion!$S$407</f>
        <v>0</v>
      </c>
      <c r="I7" s="93">
        <f>[3]Elproduktion!$N$408</f>
        <v>0</v>
      </c>
      <c r="J7" s="93">
        <f>[3]Elproduktion!$T$406</f>
        <v>0</v>
      </c>
      <c r="K7" s="93">
        <f>[3]Elproduktion!U404</f>
        <v>0</v>
      </c>
      <c r="L7" s="93">
        <f>[3]Elproduktion!V404</f>
        <v>0</v>
      </c>
      <c r="M7" s="93"/>
      <c r="N7" s="93"/>
      <c r="O7" s="93"/>
      <c r="P7" s="93">
        <f t="shared" si="0"/>
        <v>0</v>
      </c>
      <c r="Q7" s="53"/>
      <c r="AG7" s="53"/>
      <c r="AH7" s="53"/>
    </row>
    <row r="8" spans="1:34" ht="15.75">
      <c r="A8" s="5" t="s">
        <v>11</v>
      </c>
      <c r="B8" s="60"/>
      <c r="C8" s="93">
        <f>[3]Elproduktion!$N$410</f>
        <v>0</v>
      </c>
      <c r="D8" s="93">
        <f>[3]Elproduktion!$N$411</f>
        <v>0</v>
      </c>
      <c r="E8" s="93">
        <f>[3]Elproduktion!$Q$412</f>
        <v>0</v>
      </c>
      <c r="F8" s="93">
        <f>[3]Elproduktion!$N$413</f>
        <v>0</v>
      </c>
      <c r="G8" s="93">
        <f>[3]Elproduktion!$R$414</f>
        <v>0</v>
      </c>
      <c r="H8" s="93">
        <f>[3]Elproduktion!$S$415</f>
        <v>0</v>
      </c>
      <c r="I8" s="93">
        <f>[3]Elproduktion!$N$416</f>
        <v>0</v>
      </c>
      <c r="J8" s="93">
        <f>[3]Elproduktion!$T$414</f>
        <v>0</v>
      </c>
      <c r="K8" s="93">
        <f>[3]Elproduktion!U412</f>
        <v>0</v>
      </c>
      <c r="L8" s="93">
        <f>[3]Elproduktion!V412</f>
        <v>0</v>
      </c>
      <c r="M8" s="93"/>
      <c r="N8" s="93"/>
      <c r="O8" s="93"/>
      <c r="P8" s="93">
        <f t="shared" si="0"/>
        <v>0</v>
      </c>
      <c r="Q8" s="53"/>
      <c r="AG8" s="53"/>
      <c r="AH8" s="53"/>
    </row>
    <row r="9" spans="1:34" ht="15.75">
      <c r="A9" s="5" t="s">
        <v>12</v>
      </c>
      <c r="B9" s="60"/>
      <c r="C9" s="93">
        <f>[3]Elproduktion!$N$418</f>
        <v>0</v>
      </c>
      <c r="D9" s="93">
        <f>[3]Elproduktion!$N$419</f>
        <v>0</v>
      </c>
      <c r="E9" s="93">
        <f>[3]Elproduktion!$Q$420</f>
        <v>0</v>
      </c>
      <c r="F9" s="93">
        <f>[3]Elproduktion!$N$421</f>
        <v>0</v>
      </c>
      <c r="G9" s="93">
        <f>[3]Elproduktion!$R$422</f>
        <v>0</v>
      </c>
      <c r="H9" s="93">
        <f>[3]Elproduktion!$S$423</f>
        <v>0</v>
      </c>
      <c r="I9" s="93">
        <f>[3]Elproduktion!$N$424</f>
        <v>0</v>
      </c>
      <c r="J9" s="93">
        <f>[3]Elproduktion!$T$422</f>
        <v>0</v>
      </c>
      <c r="K9" s="93">
        <f>[3]Elproduktion!U420</f>
        <v>0</v>
      </c>
      <c r="L9" s="93">
        <f>[3]Elproduktion!V420</f>
        <v>0</v>
      </c>
      <c r="M9" s="93"/>
      <c r="N9" s="93"/>
      <c r="O9" s="93"/>
      <c r="P9" s="93">
        <f t="shared" si="0"/>
        <v>0</v>
      </c>
      <c r="Q9" s="53"/>
      <c r="AG9" s="53"/>
      <c r="AH9" s="53"/>
    </row>
    <row r="10" spans="1:34" ht="15.75">
      <c r="A10" s="5" t="s">
        <v>13</v>
      </c>
      <c r="B10" s="60"/>
      <c r="C10" s="93">
        <f>[3]Elproduktion!$N$426</f>
        <v>75053</v>
      </c>
      <c r="D10" s="93">
        <f>[3]Elproduktion!$N$427</f>
        <v>0</v>
      </c>
      <c r="E10" s="93">
        <f>[3]Elproduktion!$Q$428</f>
        <v>0</v>
      </c>
      <c r="F10" s="93">
        <f>[3]Elproduktion!$N$429</f>
        <v>0</v>
      </c>
      <c r="G10" s="93">
        <f>[3]Elproduktion!$R$430</f>
        <v>0</v>
      </c>
      <c r="H10" s="93">
        <f>[3]Elproduktion!$S$431</f>
        <v>0</v>
      </c>
      <c r="I10" s="93">
        <f>[3]Elproduktion!$N$432</f>
        <v>0</v>
      </c>
      <c r="J10" s="93">
        <f>[3]Elproduktion!$T$430</f>
        <v>0</v>
      </c>
      <c r="K10" s="93">
        <f>[3]Elproduktion!U428</f>
        <v>0</v>
      </c>
      <c r="L10" s="93">
        <f>[3]Elproduktion!V428</f>
        <v>0</v>
      </c>
      <c r="M10" s="93"/>
      <c r="N10" s="93"/>
      <c r="O10" s="93"/>
      <c r="P10" s="93">
        <f t="shared" si="0"/>
        <v>0</v>
      </c>
      <c r="Q10" s="53"/>
      <c r="R10" s="5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3"/>
      <c r="AH10" s="53"/>
    </row>
    <row r="11" spans="1:34" ht="15.75">
      <c r="A11" s="5" t="s">
        <v>14</v>
      </c>
      <c r="B11" s="60"/>
      <c r="C11" s="93">
        <f>SUM(C5:C10)</f>
        <v>75604</v>
      </c>
      <c r="D11" s="93">
        <f t="shared" ref="D11:O11" si="1">SUM(D5:D10)</f>
        <v>0</v>
      </c>
      <c r="E11" s="93">
        <f t="shared" si="1"/>
        <v>0</v>
      </c>
      <c r="F11" s="93">
        <f t="shared" si="1"/>
        <v>0</v>
      </c>
      <c r="G11" s="93">
        <f t="shared" si="1"/>
        <v>0</v>
      </c>
      <c r="H11" s="93">
        <f t="shared" si="1"/>
        <v>0</v>
      </c>
      <c r="I11" s="93">
        <f t="shared" si="1"/>
        <v>0</v>
      </c>
      <c r="J11" s="93">
        <f t="shared" si="1"/>
        <v>0</v>
      </c>
      <c r="K11" s="93">
        <f t="shared" si="1"/>
        <v>0</v>
      </c>
      <c r="L11" s="93">
        <f t="shared" si="1"/>
        <v>0</v>
      </c>
      <c r="M11" s="93">
        <f t="shared" si="1"/>
        <v>0</v>
      </c>
      <c r="N11" s="93">
        <f t="shared" si="1"/>
        <v>0</v>
      </c>
      <c r="O11" s="93">
        <f t="shared" si="1"/>
        <v>0</v>
      </c>
      <c r="P11" s="93">
        <f t="shared" si="0"/>
        <v>0</v>
      </c>
      <c r="Q11" s="53"/>
      <c r="R11" s="5"/>
      <c r="S11" s="59"/>
      <c r="T11" s="59"/>
      <c r="U11" s="59"/>
      <c r="V11" s="59"/>
      <c r="W11" s="59"/>
      <c r="X11" s="59"/>
      <c r="Y11" s="59"/>
      <c r="Z11" s="59"/>
      <c r="AA11" s="59"/>
      <c r="AB11" s="59"/>
      <c r="AC11" s="59"/>
      <c r="AD11" s="59"/>
      <c r="AE11" s="59"/>
      <c r="AF11" s="59"/>
      <c r="AG11" s="53"/>
      <c r="AH11" s="53"/>
    </row>
    <row r="12" spans="1:34" ht="15.75">
      <c r="B12" s="60"/>
      <c r="C12" s="60"/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4"/>
      <c r="R12" s="4"/>
      <c r="S12" s="4"/>
      <c r="T12" s="4"/>
    </row>
    <row r="13" spans="1:34" ht="15.75">
      <c r="B13" s="60"/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4"/>
      <c r="R13" s="4"/>
      <c r="S13" s="4"/>
      <c r="T13" s="4"/>
    </row>
    <row r="14" spans="1:34" ht="18.75">
      <c r="A14" s="3" t="s">
        <v>15</v>
      </c>
      <c r="B14" s="7"/>
      <c r="C14" s="60"/>
      <c r="D14" s="7"/>
      <c r="E14" s="7"/>
      <c r="F14" s="7"/>
      <c r="G14" s="7"/>
      <c r="H14" s="7"/>
      <c r="I14" s="7"/>
      <c r="J14" s="60"/>
      <c r="K14" s="60"/>
      <c r="L14" s="60"/>
      <c r="M14" s="60"/>
      <c r="N14" s="60"/>
      <c r="O14" s="60"/>
      <c r="P14" s="7"/>
      <c r="Q14" s="4"/>
      <c r="R14" s="4"/>
      <c r="S14" s="4"/>
      <c r="T14" s="4"/>
    </row>
    <row r="15" spans="1:34" ht="15.75">
      <c r="A15" s="79" t="str">
        <f>A2</f>
        <v>1263 Svedala</v>
      </c>
      <c r="B15" s="60"/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4"/>
      <c r="R15" s="4"/>
      <c r="S15" s="4"/>
      <c r="T15" s="4"/>
    </row>
    <row r="16" spans="1:34" ht="30">
      <c r="A16" s="6">
        <v>2017</v>
      </c>
      <c r="B16" s="54" t="s">
        <v>16</v>
      </c>
      <c r="C16" s="67" t="s">
        <v>8</v>
      </c>
      <c r="D16" s="54" t="s">
        <v>32</v>
      </c>
      <c r="E16" s="54" t="s">
        <v>2</v>
      </c>
      <c r="F16" s="55" t="s">
        <v>3</v>
      </c>
      <c r="G16" s="54" t="s">
        <v>17</v>
      </c>
      <c r="H16" s="54" t="s">
        <v>52</v>
      </c>
      <c r="I16" s="55" t="s">
        <v>5</v>
      </c>
      <c r="J16" s="54" t="s">
        <v>4</v>
      </c>
      <c r="K16" s="54" t="s">
        <v>6</v>
      </c>
      <c r="L16" s="54" t="s">
        <v>7</v>
      </c>
      <c r="M16" s="54" t="s">
        <v>71</v>
      </c>
      <c r="N16" s="54" t="s">
        <v>68</v>
      </c>
      <c r="O16" s="55" t="s">
        <v>68</v>
      </c>
      <c r="P16" s="57" t="s">
        <v>9</v>
      </c>
      <c r="Q16" s="53"/>
      <c r="AG16" s="53"/>
      <c r="AH16" s="53"/>
    </row>
    <row r="17" spans="1:34" s="29" customFormat="1" ht="11.25">
      <c r="A17" s="81" t="s">
        <v>60</v>
      </c>
      <c r="B17" s="80" t="s">
        <v>63</v>
      </c>
      <c r="C17" s="49"/>
      <c r="D17" s="80" t="s">
        <v>59</v>
      </c>
      <c r="E17" s="27"/>
      <c r="F17" s="80" t="s">
        <v>61</v>
      </c>
      <c r="G17" s="27"/>
      <c r="H17" s="27"/>
      <c r="I17" s="80" t="s">
        <v>62</v>
      </c>
      <c r="J17" s="27"/>
      <c r="K17" s="27"/>
      <c r="L17" s="27"/>
      <c r="M17" s="27"/>
      <c r="N17" s="28"/>
      <c r="O17" s="28"/>
      <c r="P17" s="82" t="s">
        <v>66</v>
      </c>
      <c r="Q17" s="30"/>
      <c r="AG17" s="30"/>
      <c r="AH17" s="30"/>
    </row>
    <row r="18" spans="1:34" ht="15.75">
      <c r="A18" s="5" t="s">
        <v>18</v>
      </c>
      <c r="B18" s="93">
        <f>[3]Fjärrvärmeproduktion!$N$562</f>
        <v>0</v>
      </c>
      <c r="C18" s="93"/>
      <c r="D18" s="93">
        <f>[3]Fjärrvärmeproduktion!$N$563</f>
        <v>0</v>
      </c>
      <c r="E18" s="93">
        <f>[3]Fjärrvärmeproduktion!$Q$564</f>
        <v>0</v>
      </c>
      <c r="F18" s="93">
        <f>[3]Fjärrvärmeproduktion!$N$565</f>
        <v>0</v>
      </c>
      <c r="G18" s="93">
        <f>[3]Fjärrvärmeproduktion!$R$566</f>
        <v>0</v>
      </c>
      <c r="H18" s="93">
        <f>[3]Fjärrvärmeproduktion!$S$567</f>
        <v>0</v>
      </c>
      <c r="I18" s="93">
        <f>[3]Fjärrvärmeproduktion!$N$568</f>
        <v>0</v>
      </c>
      <c r="J18" s="93">
        <f>[3]Fjärrvärmeproduktion!$T$566</f>
        <v>0</v>
      </c>
      <c r="K18" s="93">
        <f>[3]Fjärrvärmeproduktion!U564</f>
        <v>0</v>
      </c>
      <c r="L18" s="93">
        <f>[3]Fjärrvärmeproduktion!V564</f>
        <v>0</v>
      </c>
      <c r="M18" s="93">
        <f>[3]Fjärrvärmeproduktion!$W$567</f>
        <v>0</v>
      </c>
      <c r="N18" s="93"/>
      <c r="O18" s="93"/>
      <c r="P18" s="112">
        <f>SUM(C18:O18)</f>
        <v>0</v>
      </c>
      <c r="Q18" s="4"/>
      <c r="R18" s="4"/>
      <c r="S18" s="4"/>
      <c r="T18" s="4"/>
    </row>
    <row r="19" spans="1:34" ht="15.75">
      <c r="A19" s="5" t="s">
        <v>19</v>
      </c>
      <c r="B19" s="106">
        <f>[3]Fjärrvärmeproduktion!$N$570</f>
        <v>8847.9999999999982</v>
      </c>
      <c r="C19" s="93"/>
      <c r="D19" s="93">
        <f>[3]Fjärrvärmeproduktion!$N$571</f>
        <v>0</v>
      </c>
      <c r="E19" s="93">
        <f>[3]Fjärrvärmeproduktion!$Q$572</f>
        <v>0</v>
      </c>
      <c r="F19" s="93">
        <f>[3]Fjärrvärmeproduktion!$N$573</f>
        <v>0</v>
      </c>
      <c r="G19" s="93">
        <f>[3]Fjärrvärmeproduktion!$R$574</f>
        <v>0</v>
      </c>
      <c r="H19" s="106">
        <f>[3]Fjärrvärmeproduktion!$S$575</f>
        <v>8405</v>
      </c>
      <c r="I19" s="106">
        <f>[3]Fjärrvärmeproduktion!$N$576</f>
        <v>392</v>
      </c>
      <c r="J19" s="93">
        <f>[3]Fjärrvärmeproduktion!$T$574</f>
        <v>0</v>
      </c>
      <c r="K19" s="93">
        <f>[3]Fjärrvärmeproduktion!U572</f>
        <v>0</v>
      </c>
      <c r="L19" s="93">
        <f>[3]Fjärrvärmeproduktion!V572</f>
        <v>0</v>
      </c>
      <c r="M19" s="93">
        <f>[3]Fjärrvärmeproduktion!$W$575</f>
        <v>0</v>
      </c>
      <c r="N19" s="93"/>
      <c r="O19" s="93"/>
      <c r="P19" s="126">
        <f t="shared" ref="P19:P24" si="2">SUM(C19:O19)</f>
        <v>8797</v>
      </c>
      <c r="Q19" s="4"/>
      <c r="R19" s="4"/>
      <c r="S19" s="4"/>
      <c r="T19" s="4"/>
    </row>
    <row r="20" spans="1:34" ht="15.75">
      <c r="A20" s="5" t="s">
        <v>20</v>
      </c>
      <c r="B20" s="93">
        <f>[3]Fjärrvärmeproduktion!$N$578</f>
        <v>0</v>
      </c>
      <c r="C20" s="93"/>
      <c r="D20" s="93">
        <f>[3]Fjärrvärmeproduktion!$N$579</f>
        <v>0</v>
      </c>
      <c r="E20" s="93">
        <f>[3]Fjärrvärmeproduktion!$Q$580</f>
        <v>0</v>
      </c>
      <c r="F20" s="93">
        <f>[3]Fjärrvärmeproduktion!$N$581</f>
        <v>0</v>
      </c>
      <c r="G20" s="93">
        <f>[3]Fjärrvärmeproduktion!$R$582</f>
        <v>0</v>
      </c>
      <c r="H20" s="93">
        <f>[3]Fjärrvärmeproduktion!$S$583</f>
        <v>0</v>
      </c>
      <c r="I20" s="93">
        <f>[3]Fjärrvärmeproduktion!$N$584</f>
        <v>0</v>
      </c>
      <c r="J20" s="93">
        <f>[3]Fjärrvärmeproduktion!$T$582</f>
        <v>0</v>
      </c>
      <c r="K20" s="93">
        <f>[3]Fjärrvärmeproduktion!U580</f>
        <v>0</v>
      </c>
      <c r="L20" s="93">
        <f>[3]Fjärrvärmeproduktion!V580</f>
        <v>0</v>
      </c>
      <c r="M20" s="93">
        <f>[3]Fjärrvärmeproduktion!$W$583</f>
        <v>0</v>
      </c>
      <c r="N20" s="93"/>
      <c r="O20" s="93"/>
      <c r="P20" s="112">
        <f t="shared" si="2"/>
        <v>0</v>
      </c>
      <c r="Q20" s="4"/>
      <c r="R20" s="4"/>
      <c r="S20" s="4"/>
      <c r="T20" s="4"/>
    </row>
    <row r="21" spans="1:34" ht="16.5" thickBot="1">
      <c r="A21" s="5" t="s">
        <v>21</v>
      </c>
      <c r="B21" s="93">
        <f>[3]Fjärrvärmeproduktion!$N$586</f>
        <v>0</v>
      </c>
      <c r="C21" s="93"/>
      <c r="D21" s="93">
        <f>[3]Fjärrvärmeproduktion!$N$587</f>
        <v>0</v>
      </c>
      <c r="E21" s="93">
        <f>[3]Fjärrvärmeproduktion!$Q$588</f>
        <v>0</v>
      </c>
      <c r="F21" s="93">
        <f>[3]Fjärrvärmeproduktion!$N$589</f>
        <v>0</v>
      </c>
      <c r="G21" s="93">
        <f>[3]Fjärrvärmeproduktion!$R$590</f>
        <v>0</v>
      </c>
      <c r="H21" s="93">
        <f>[3]Fjärrvärmeproduktion!$S$591</f>
        <v>0</v>
      </c>
      <c r="I21" s="93">
        <f>[3]Fjärrvärmeproduktion!$N$592</f>
        <v>0</v>
      </c>
      <c r="J21" s="93">
        <f>[3]Fjärrvärmeproduktion!$T$590</f>
        <v>0</v>
      </c>
      <c r="K21" s="93">
        <f>[3]Fjärrvärmeproduktion!U588</f>
        <v>0</v>
      </c>
      <c r="L21" s="93">
        <f>[3]Fjärrvärmeproduktion!V588</f>
        <v>0</v>
      </c>
      <c r="M21" s="93">
        <f>[3]Fjärrvärmeproduktion!$W$591</f>
        <v>0</v>
      </c>
      <c r="N21" s="93"/>
      <c r="O21" s="93"/>
      <c r="P21" s="112">
        <f t="shared" si="2"/>
        <v>0</v>
      </c>
      <c r="Q21" s="4"/>
      <c r="R21" s="37"/>
      <c r="S21" s="37"/>
      <c r="T21" s="37"/>
    </row>
    <row r="22" spans="1:34" ht="15.75">
      <c r="A22" s="5" t="s">
        <v>22</v>
      </c>
      <c r="B22" s="93">
        <f>[3]Fjärrvärmeproduktion!$N$594</f>
        <v>0</v>
      </c>
      <c r="C22" s="93"/>
      <c r="D22" s="93">
        <f>[3]Fjärrvärmeproduktion!$N$595</f>
        <v>0</v>
      </c>
      <c r="E22" s="93">
        <f>[3]Fjärrvärmeproduktion!$Q$596</f>
        <v>0</v>
      </c>
      <c r="F22" s="93">
        <f>[3]Fjärrvärmeproduktion!$N$597</f>
        <v>0</v>
      </c>
      <c r="G22" s="93">
        <f>[3]Fjärrvärmeproduktion!$R$598</f>
        <v>0</v>
      </c>
      <c r="H22" s="93">
        <f>[3]Fjärrvärmeproduktion!$S$599</f>
        <v>0</v>
      </c>
      <c r="I22" s="93">
        <f>[3]Fjärrvärmeproduktion!$N$600</f>
        <v>0</v>
      </c>
      <c r="J22" s="93">
        <f>[3]Fjärrvärmeproduktion!$T$598</f>
        <v>0</v>
      </c>
      <c r="K22" s="93">
        <f>[3]Fjärrvärmeproduktion!U596</f>
        <v>0</v>
      </c>
      <c r="L22" s="93">
        <f>[3]Fjärrvärmeproduktion!V596</f>
        <v>0</v>
      </c>
      <c r="M22" s="93">
        <f>[3]Fjärrvärmeproduktion!$W$599</f>
        <v>0</v>
      </c>
      <c r="N22" s="93"/>
      <c r="O22" s="93"/>
      <c r="P22" s="112">
        <f t="shared" si="2"/>
        <v>0</v>
      </c>
      <c r="Q22" s="31"/>
      <c r="R22" s="43" t="s">
        <v>24</v>
      </c>
      <c r="S22" s="88" t="str">
        <f>ROUND(P43/1000,0) &amp;" GWh"</f>
        <v>411 GWh</v>
      </c>
      <c r="T22" s="38"/>
      <c r="U22" s="36"/>
    </row>
    <row r="23" spans="1:34" ht="15.75">
      <c r="A23" s="5" t="s">
        <v>23</v>
      </c>
      <c r="B23" s="93">
        <f>[3]Fjärrvärmeproduktion!$N$602</f>
        <v>0</v>
      </c>
      <c r="C23" s="93"/>
      <c r="D23" s="93">
        <f>[3]Fjärrvärmeproduktion!$N$603</f>
        <v>0</v>
      </c>
      <c r="E23" s="93">
        <f>[3]Fjärrvärmeproduktion!$Q$604</f>
        <v>0</v>
      </c>
      <c r="F23" s="93">
        <f>[3]Fjärrvärmeproduktion!$N$605</f>
        <v>0</v>
      </c>
      <c r="G23" s="93">
        <f>[3]Fjärrvärmeproduktion!$R$606</f>
        <v>0</v>
      </c>
      <c r="H23" s="93">
        <f>[3]Fjärrvärmeproduktion!$S$607</f>
        <v>0</v>
      </c>
      <c r="I23" s="93">
        <f>[3]Fjärrvärmeproduktion!$N$608</f>
        <v>0</v>
      </c>
      <c r="J23" s="93">
        <f>[3]Fjärrvärmeproduktion!$T$606</f>
        <v>0</v>
      </c>
      <c r="K23" s="93">
        <f>[3]Fjärrvärmeproduktion!U604</f>
        <v>0</v>
      </c>
      <c r="L23" s="93">
        <f>[3]Fjärrvärmeproduktion!V604</f>
        <v>0</v>
      </c>
      <c r="M23" s="93">
        <f>[3]Fjärrvärmeproduktion!$W$607</f>
        <v>0</v>
      </c>
      <c r="N23" s="93"/>
      <c r="O23" s="93"/>
      <c r="P23" s="112">
        <f t="shared" si="2"/>
        <v>0</v>
      </c>
      <c r="Q23" s="31"/>
      <c r="R23" s="41"/>
      <c r="S23" s="4"/>
      <c r="T23" s="39"/>
      <c r="U23" s="36"/>
    </row>
    <row r="24" spans="1:34" ht="15.75">
      <c r="A24" s="5" t="s">
        <v>14</v>
      </c>
      <c r="B24" s="106">
        <f>SUM(B18:B23)</f>
        <v>8847.9999999999982</v>
      </c>
      <c r="C24" s="93">
        <f t="shared" ref="C24:O24" si="3">SUM(C18:C23)</f>
        <v>0</v>
      </c>
      <c r="D24" s="93">
        <f t="shared" si="3"/>
        <v>0</v>
      </c>
      <c r="E24" s="93">
        <f t="shared" si="3"/>
        <v>0</v>
      </c>
      <c r="F24" s="93">
        <f t="shared" si="3"/>
        <v>0</v>
      </c>
      <c r="G24" s="93">
        <f t="shared" si="3"/>
        <v>0</v>
      </c>
      <c r="H24" s="106">
        <f t="shared" si="3"/>
        <v>8405</v>
      </c>
      <c r="I24" s="106">
        <f t="shared" si="3"/>
        <v>392</v>
      </c>
      <c r="J24" s="93">
        <f t="shared" si="3"/>
        <v>0</v>
      </c>
      <c r="K24" s="93">
        <f t="shared" si="3"/>
        <v>0</v>
      </c>
      <c r="L24" s="93">
        <f t="shared" si="3"/>
        <v>0</v>
      </c>
      <c r="M24" s="93">
        <f t="shared" si="3"/>
        <v>0</v>
      </c>
      <c r="N24" s="93">
        <f t="shared" si="3"/>
        <v>0</v>
      </c>
      <c r="O24" s="93">
        <f t="shared" si="3"/>
        <v>0</v>
      </c>
      <c r="P24" s="126">
        <f t="shared" si="2"/>
        <v>8797</v>
      </c>
      <c r="Q24" s="31"/>
      <c r="R24" s="41"/>
      <c r="S24" s="4" t="s">
        <v>25</v>
      </c>
      <c r="T24" s="39" t="s">
        <v>26</v>
      </c>
      <c r="U24" s="36"/>
    </row>
    <row r="25" spans="1:34" ht="15.75">
      <c r="B25" s="60"/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31"/>
      <c r="R25" s="85" t="str">
        <f>C30</f>
        <v>El</v>
      </c>
      <c r="S25" s="61" t="str">
        <f>ROUND(C43/1000,0) &amp;" GWh"</f>
        <v>191 GWh</v>
      </c>
      <c r="T25" s="42">
        <f>C$44</f>
        <v>0.46477320453590926</v>
      </c>
      <c r="U25" s="36"/>
    </row>
    <row r="26" spans="1:34" ht="15.75">
      <c r="B26" s="62"/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31"/>
      <c r="R26" s="86" t="str">
        <f>D30</f>
        <v>Oljeprodukter</v>
      </c>
      <c r="S26" s="61" t="str">
        <f>ROUND(D43/1000,0) &amp;" GWh"</f>
        <v>147 GWh</v>
      </c>
      <c r="T26" s="42">
        <f>D$44</f>
        <v>0.35620051487859133</v>
      </c>
      <c r="U26" s="36"/>
    </row>
    <row r="27" spans="1:34" ht="15.75">
      <c r="B27" s="60"/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31"/>
      <c r="R27" s="86" t="str">
        <f>E30</f>
        <v>Kol och koks</v>
      </c>
      <c r="S27" s="61" t="str">
        <f>ROUND(E43/1000,0) &amp;" GWh"</f>
        <v>0 GWh</v>
      </c>
      <c r="T27" s="42">
        <f>E$44</f>
        <v>0</v>
      </c>
      <c r="U27" s="36"/>
    </row>
    <row r="28" spans="1:34" ht="18.75">
      <c r="A28" s="3" t="s">
        <v>27</v>
      </c>
      <c r="B28" s="7"/>
      <c r="C28" s="60"/>
      <c r="D28" s="7"/>
      <c r="E28" s="7"/>
      <c r="F28" s="7"/>
      <c r="G28" s="7"/>
      <c r="H28" s="7"/>
      <c r="I28" s="60"/>
      <c r="J28" s="60"/>
      <c r="K28" s="60"/>
      <c r="L28" s="60"/>
      <c r="M28" s="60"/>
      <c r="N28" s="60"/>
      <c r="O28" s="60"/>
      <c r="P28" s="60"/>
      <c r="Q28" s="31"/>
      <c r="R28" s="86" t="str">
        <f>F30</f>
        <v>Gasol/naturgas</v>
      </c>
      <c r="S28" s="61" t="str">
        <f>ROUND(F43/1000,0) &amp;" GWh"</f>
        <v>17 GWh</v>
      </c>
      <c r="T28" s="42">
        <f>F$44</f>
        <v>4.2113393843234245E-2</v>
      </c>
      <c r="U28" s="36"/>
    </row>
    <row r="29" spans="1:34" ht="15.75">
      <c r="A29" s="79" t="str">
        <f>A2</f>
        <v>1263 Svedala</v>
      </c>
      <c r="B29" s="60"/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31"/>
      <c r="R29" s="86" t="str">
        <f>G30</f>
        <v>Biodrivmedel</v>
      </c>
      <c r="S29" s="61" t="str">
        <f>ROUND(G43/1000,0) &amp;" GWh"</f>
        <v>22 GWh</v>
      </c>
      <c r="T29" s="42">
        <f>G$44</f>
        <v>5.3388515563022078E-2</v>
      </c>
      <c r="U29" s="36"/>
    </row>
    <row r="30" spans="1:34" ht="30">
      <c r="A30" s="6">
        <v>2017</v>
      </c>
      <c r="B30" s="67" t="s">
        <v>70</v>
      </c>
      <c r="C30" s="56" t="s">
        <v>8</v>
      </c>
      <c r="D30" s="54" t="s">
        <v>32</v>
      </c>
      <c r="E30" s="54" t="s">
        <v>2</v>
      </c>
      <c r="F30" s="55" t="s">
        <v>3</v>
      </c>
      <c r="G30" s="54" t="s">
        <v>28</v>
      </c>
      <c r="H30" s="54" t="s">
        <v>52</v>
      </c>
      <c r="I30" s="55" t="s">
        <v>5</v>
      </c>
      <c r="J30" s="54" t="s">
        <v>4</v>
      </c>
      <c r="K30" s="54" t="s">
        <v>6</v>
      </c>
      <c r="L30" s="54" t="s">
        <v>7</v>
      </c>
      <c r="M30" s="54" t="s">
        <v>71</v>
      </c>
      <c r="N30" s="54" t="s">
        <v>68</v>
      </c>
      <c r="O30" s="55" t="s">
        <v>68</v>
      </c>
      <c r="P30" s="57" t="s">
        <v>29</v>
      </c>
      <c r="Q30" s="31"/>
      <c r="R30" s="85" t="str">
        <f>H30</f>
        <v>Biobränslen</v>
      </c>
      <c r="S30" s="61" t="str">
        <f>ROUND(H43/1000,0) &amp;" GWh"</f>
        <v>18 GWh</v>
      </c>
      <c r="T30" s="42">
        <f>H$44</f>
        <v>4.4169602719056733E-2</v>
      </c>
      <c r="U30" s="36"/>
    </row>
    <row r="31" spans="1:34" s="29" customFormat="1">
      <c r="A31" s="26"/>
      <c r="B31" s="80" t="s">
        <v>65</v>
      </c>
      <c r="C31" s="83" t="s">
        <v>64</v>
      </c>
      <c r="D31" s="80" t="s">
        <v>59</v>
      </c>
      <c r="E31" s="27"/>
      <c r="F31" s="80" t="s">
        <v>61</v>
      </c>
      <c r="G31" s="80" t="s">
        <v>107</v>
      </c>
      <c r="H31" s="80" t="s">
        <v>69</v>
      </c>
      <c r="I31" s="80" t="s">
        <v>62</v>
      </c>
      <c r="J31" s="27"/>
      <c r="K31" s="27"/>
      <c r="L31" s="27"/>
      <c r="M31" s="27"/>
      <c r="N31" s="28"/>
      <c r="O31" s="28"/>
      <c r="P31" s="82" t="s">
        <v>67</v>
      </c>
      <c r="Q31" s="32"/>
      <c r="R31" s="85" t="str">
        <f>I30</f>
        <v>Biogas</v>
      </c>
      <c r="S31" s="61" t="str">
        <f>ROUND(I43/1000,0) &amp;" GWh"</f>
        <v>16 GWh</v>
      </c>
      <c r="T31" s="42">
        <f>I$44</f>
        <v>3.9354768460186353E-2</v>
      </c>
      <c r="U31" s="35"/>
      <c r="AG31" s="30"/>
      <c r="AH31" s="30"/>
    </row>
    <row r="32" spans="1:34" ht="15.75">
      <c r="A32" s="5" t="s">
        <v>30</v>
      </c>
      <c r="B32" s="93">
        <f>[3]Slutanvändning!$N$818</f>
        <v>0</v>
      </c>
      <c r="C32" s="93">
        <f>[3]Slutanvändning!$N$819</f>
        <v>8700</v>
      </c>
      <c r="D32" s="93">
        <f>[3]Slutanvändning!$N$812</f>
        <v>10067</v>
      </c>
      <c r="E32" s="93">
        <f>[3]Slutanvändning!$Q$813</f>
        <v>0</v>
      </c>
      <c r="F32" s="93">
        <f>[3]Slutanvändning!$N$814</f>
        <v>0</v>
      </c>
      <c r="G32" s="93">
        <f>[3]Slutanvändning!$N$815</f>
        <v>2126</v>
      </c>
      <c r="H32" s="93">
        <f>[3]Slutanvändning!$N$816</f>
        <v>0</v>
      </c>
      <c r="I32" s="93">
        <f>[3]Slutanvändning!$N$817</f>
        <v>0</v>
      </c>
      <c r="J32" s="93"/>
      <c r="K32" s="93">
        <f>[3]Slutanvändning!U813</f>
        <v>0</v>
      </c>
      <c r="L32" s="93">
        <f>[3]Slutanvändning!V813</f>
        <v>0</v>
      </c>
      <c r="M32" s="93"/>
      <c r="N32" s="93"/>
      <c r="O32" s="93"/>
      <c r="P32" s="93">
        <f t="shared" ref="P32:P38" si="4">SUM(B32:N32)</f>
        <v>20893</v>
      </c>
      <c r="Q32" s="33"/>
      <c r="R32" s="86" t="str">
        <f>J30</f>
        <v>Avlutar</v>
      </c>
      <c r="S32" s="61" t="str">
        <f>ROUND(J43/1000,0) &amp;" GWh"</f>
        <v>0 GWh</v>
      </c>
      <c r="T32" s="42">
        <f>J$44</f>
        <v>0</v>
      </c>
      <c r="U32" s="36"/>
    </row>
    <row r="33" spans="1:47" ht="15.75">
      <c r="A33" s="5" t="s">
        <v>33</v>
      </c>
      <c r="B33" s="93">
        <f>[3]Slutanvändning!$N$827</f>
        <v>0</v>
      </c>
      <c r="C33" s="93">
        <f>[3]Slutanvändning!$N$828</f>
        <v>31639</v>
      </c>
      <c r="D33" s="93">
        <f>[3]Slutanvändning!$N$821</f>
        <v>1169</v>
      </c>
      <c r="E33" s="93">
        <f>[3]Slutanvändning!$Q$822</f>
        <v>0</v>
      </c>
      <c r="F33" s="93">
        <f>[3]Slutanvändning!$N$823</f>
        <v>17327</v>
      </c>
      <c r="G33" s="93">
        <f>[3]Slutanvändning!$N$824</f>
        <v>0</v>
      </c>
      <c r="H33" s="93">
        <f>[3]Slutanvändning!$N$825</f>
        <v>0</v>
      </c>
      <c r="I33" s="93">
        <f>[3]Slutanvändning!$N$826</f>
        <v>0</v>
      </c>
      <c r="J33" s="93"/>
      <c r="K33" s="93">
        <f>[3]Slutanvändning!U822</f>
        <v>0</v>
      </c>
      <c r="L33" s="93">
        <f>[3]Slutanvändning!V822</f>
        <v>0</v>
      </c>
      <c r="M33" s="93"/>
      <c r="N33" s="93"/>
      <c r="O33" s="93"/>
      <c r="P33" s="93">
        <f t="shared" si="4"/>
        <v>50135</v>
      </c>
      <c r="Q33" s="33"/>
      <c r="R33" s="85" t="str">
        <f>K30</f>
        <v>Torv</v>
      </c>
      <c r="S33" s="61" t="str">
        <f>ROUND(K43/1000,0) &amp;" GWh"</f>
        <v>0 GWh</v>
      </c>
      <c r="T33" s="42">
        <f>K$44</f>
        <v>0</v>
      </c>
      <c r="U33" s="36"/>
    </row>
    <row r="34" spans="1:47" ht="15.75">
      <c r="A34" s="5" t="s">
        <v>34</v>
      </c>
      <c r="B34" s="139">
        <f>[3]Slutanvändning!$N$836</f>
        <v>969.07866492146593</v>
      </c>
      <c r="C34" s="93">
        <f>[3]Slutanvändning!$N$837</f>
        <v>12084</v>
      </c>
      <c r="D34" s="93">
        <f>[3]Slutanvändning!$N$830</f>
        <v>1490</v>
      </c>
      <c r="E34" s="93">
        <f>[3]Slutanvändning!$Q$831</f>
        <v>0</v>
      </c>
      <c r="F34" s="93">
        <f>[3]Slutanvändning!$N$832</f>
        <v>0</v>
      </c>
      <c r="G34" s="93">
        <f>[3]Slutanvändning!$N$833</f>
        <v>0</v>
      </c>
      <c r="H34" s="93">
        <f>[3]Slutanvändning!$N$834</f>
        <v>0</v>
      </c>
      <c r="I34" s="93">
        <f>[3]Slutanvändning!$N$835</f>
        <v>0</v>
      </c>
      <c r="J34" s="93"/>
      <c r="K34" s="93">
        <f>[3]Slutanvändning!U831</f>
        <v>0</v>
      </c>
      <c r="L34" s="93">
        <f>[3]Slutanvändning!V831</f>
        <v>0</v>
      </c>
      <c r="M34" s="93"/>
      <c r="N34" s="93"/>
      <c r="O34" s="93"/>
      <c r="P34" s="139">
        <f t="shared" si="4"/>
        <v>14543.078664921466</v>
      </c>
      <c r="Q34" s="33"/>
      <c r="R34" s="86" t="str">
        <f>L30</f>
        <v>Avfall</v>
      </c>
      <c r="S34" s="61" t="str">
        <f>ROUND(L43/1000,0) &amp;" GWh"</f>
        <v>0 GWh</v>
      </c>
      <c r="T34" s="42">
        <f>L$44</f>
        <v>0</v>
      </c>
      <c r="U34" s="36"/>
      <c r="V34" s="8"/>
      <c r="W34" s="59"/>
    </row>
    <row r="35" spans="1:47" ht="15.75">
      <c r="A35" s="5" t="s">
        <v>35</v>
      </c>
      <c r="B35" s="93">
        <f>[3]Slutanvändning!$N$845</f>
        <v>0</v>
      </c>
      <c r="C35" s="93">
        <f>[3]Slutanvändning!$N$846</f>
        <v>70</v>
      </c>
      <c r="D35" s="93">
        <f>[3]Slutanvändning!$N$839</f>
        <v>132363</v>
      </c>
      <c r="E35" s="93">
        <f>[3]Slutanvändning!$Q$840</f>
        <v>0</v>
      </c>
      <c r="F35" s="93">
        <f>[3]Slutanvändning!$N$841</f>
        <v>0</v>
      </c>
      <c r="G35" s="93">
        <f>[3]Slutanvändning!$N$842</f>
        <v>19840</v>
      </c>
      <c r="H35" s="93">
        <f>[3]Slutanvändning!$N$843</f>
        <v>0</v>
      </c>
      <c r="I35" s="93">
        <f>[3]Slutanvändning!$N$844</f>
        <v>0</v>
      </c>
      <c r="J35" s="93"/>
      <c r="K35" s="93">
        <f>[3]Slutanvändning!U840</f>
        <v>0</v>
      </c>
      <c r="L35" s="93">
        <f>[3]Slutanvändning!V840</f>
        <v>0</v>
      </c>
      <c r="M35" s="93"/>
      <c r="N35" s="93"/>
      <c r="O35" s="93"/>
      <c r="P35" s="93">
        <f>SUM(B35:N35)</f>
        <v>152273</v>
      </c>
      <c r="Q35" s="33"/>
      <c r="R35" s="85" t="str">
        <f>M30</f>
        <v>RT-flis</v>
      </c>
      <c r="S35" s="61" t="str">
        <f>ROUND(M43/1000,0) &amp;" GWh"</f>
        <v>0 GWh</v>
      </c>
      <c r="T35" s="42">
        <f>M$44</f>
        <v>0</v>
      </c>
      <c r="U35" s="36"/>
    </row>
    <row r="36" spans="1:47" ht="15.75">
      <c r="A36" s="5" t="s">
        <v>36</v>
      </c>
      <c r="B36" s="139">
        <f>[3]Slutanvändning!$N$854</f>
        <v>1668.2625654450262</v>
      </c>
      <c r="C36" s="93">
        <f>[3]Slutanvändning!$N$855</f>
        <v>42177</v>
      </c>
      <c r="D36" s="93">
        <f>[3]Slutanvändning!$N$848</f>
        <v>813</v>
      </c>
      <c r="E36" s="93">
        <f>[3]Slutanvändning!$Q$849</f>
        <v>0</v>
      </c>
      <c r="F36" s="93">
        <f>[3]Slutanvändning!$N$850</f>
        <v>0</v>
      </c>
      <c r="G36" s="93">
        <f>[3]Slutanvändning!$N$851</f>
        <v>0</v>
      </c>
      <c r="H36" s="93">
        <f>[3]Slutanvändning!$N$852</f>
        <v>0</v>
      </c>
      <c r="I36" s="93">
        <f>[3]Slutanvändning!$N$853</f>
        <v>0</v>
      </c>
      <c r="J36" s="93"/>
      <c r="K36" s="93">
        <f>[3]Slutanvändning!U849</f>
        <v>0</v>
      </c>
      <c r="L36" s="93">
        <f>[3]Slutanvändning!V849</f>
        <v>0</v>
      </c>
      <c r="M36" s="93"/>
      <c r="N36" s="93"/>
      <c r="O36" s="93"/>
      <c r="P36" s="139">
        <f>SUM(B36:N36)</f>
        <v>44658.262565445024</v>
      </c>
      <c r="Q36" s="33"/>
      <c r="R36" s="85" t="str">
        <f>N30</f>
        <v>Övrigt</v>
      </c>
      <c r="S36" s="61" t="str">
        <f>ROUND(N43/1000,0) &amp;" GWh"</f>
        <v>0 GWh</v>
      </c>
      <c r="T36" s="42">
        <f>N$44</f>
        <v>0</v>
      </c>
      <c r="U36" s="36"/>
    </row>
    <row r="37" spans="1:47" ht="15.75">
      <c r="A37" s="5" t="s">
        <v>37</v>
      </c>
      <c r="B37" s="139">
        <f>[3]Slutanvändning!$N$863</f>
        <v>4377.9668848167539</v>
      </c>
      <c r="C37" s="93">
        <f>[3]Slutanvändning!$N$864</f>
        <v>76034</v>
      </c>
      <c r="D37" s="93">
        <f>[3]Slutanvändning!$N$857</f>
        <v>512</v>
      </c>
      <c r="E37" s="93">
        <f>[3]Slutanvändning!$Q$858</f>
        <v>0</v>
      </c>
      <c r="F37" s="93">
        <f>[3]Slutanvändning!$N$859</f>
        <v>0</v>
      </c>
      <c r="G37" s="93">
        <f>[3]Slutanvändning!$N$860</f>
        <v>0</v>
      </c>
      <c r="H37" s="93">
        <f>[3]Slutanvändning!$N$861</f>
        <v>9768</v>
      </c>
      <c r="I37" s="106">
        <f>[3]Slutanvändning!$N$862+'[3]LÄNKNING GAS '!$E$42</f>
        <v>15800</v>
      </c>
      <c r="J37" s="93"/>
      <c r="K37" s="93">
        <f>[3]Slutanvändning!U858</f>
        <v>0</v>
      </c>
      <c r="L37" s="93">
        <f>[3]Slutanvändning!V858</f>
        <v>0</v>
      </c>
      <c r="M37" s="93"/>
      <c r="N37" s="93"/>
      <c r="O37" s="93"/>
      <c r="P37" s="139">
        <f t="shared" si="4"/>
        <v>106491.96688481675</v>
      </c>
      <c r="Q37" s="33"/>
      <c r="R37" s="86" t="str">
        <f>O30</f>
        <v>Övrigt</v>
      </c>
      <c r="S37" s="61" t="str">
        <f>ROUND(O43/1000,0) &amp;" GWh"</f>
        <v>0 GWh</v>
      </c>
      <c r="T37" s="42">
        <f>O$44</f>
        <v>0</v>
      </c>
      <c r="U37" s="36"/>
    </row>
    <row r="38" spans="1:47" ht="15.75">
      <c r="A38" s="5" t="s">
        <v>38</v>
      </c>
      <c r="B38" s="139">
        <f>[3]Slutanvändning!$N$872</f>
        <v>455.69188481675394</v>
      </c>
      <c r="C38" s="93">
        <f>[3]Slutanvändning!$N$873</f>
        <v>4441</v>
      </c>
      <c r="D38" s="93">
        <f>[3]Slutanvändning!$N$866</f>
        <v>140</v>
      </c>
      <c r="E38" s="93">
        <f>[3]Slutanvändning!$Q$867</f>
        <v>0</v>
      </c>
      <c r="F38" s="93">
        <f>[3]Slutanvändning!$N$868</f>
        <v>0</v>
      </c>
      <c r="G38" s="93">
        <f>[3]Slutanvändning!$N$869</f>
        <v>0</v>
      </c>
      <c r="H38" s="93">
        <f>[3]Slutanvändning!$N$870</f>
        <v>0</v>
      </c>
      <c r="I38" s="93">
        <f>[3]Slutanvändning!$N$871</f>
        <v>0</v>
      </c>
      <c r="J38" s="93"/>
      <c r="K38" s="93">
        <f>[3]Slutanvändning!U867</f>
        <v>0</v>
      </c>
      <c r="L38" s="93">
        <f>[3]Slutanvändning!V867</f>
        <v>0</v>
      </c>
      <c r="M38" s="93"/>
      <c r="N38" s="93"/>
      <c r="O38" s="93"/>
      <c r="P38" s="139">
        <f t="shared" si="4"/>
        <v>5036.6918848167543</v>
      </c>
      <c r="Q38" s="33"/>
      <c r="R38" s="44"/>
      <c r="S38" s="152" t="str">
        <f>ROUND(B43/1000,0) &amp;" GWh"</f>
        <v>0 GWh</v>
      </c>
      <c r="T38" s="40"/>
      <c r="U38" s="36"/>
    </row>
    <row r="39" spans="1:47" ht="15.75">
      <c r="A39" s="5" t="s">
        <v>39</v>
      </c>
      <c r="B39" s="93">
        <f>[3]Slutanvändning!$N$881</f>
        <v>0</v>
      </c>
      <c r="C39" s="93">
        <f>[3]Slutanvändning!$N$882</f>
        <v>1915</v>
      </c>
      <c r="D39" s="93">
        <f>[3]Slutanvändning!$N$875</f>
        <v>0</v>
      </c>
      <c r="E39" s="93">
        <f>[3]Slutanvändning!$Q$876</f>
        <v>0</v>
      </c>
      <c r="F39" s="93">
        <f>[3]Slutanvändning!$N$877</f>
        <v>0</v>
      </c>
      <c r="G39" s="93">
        <f>[3]Slutanvändning!$N$878</f>
        <v>0</v>
      </c>
      <c r="H39" s="93">
        <f>[3]Slutanvändning!$N$879</f>
        <v>0</v>
      </c>
      <c r="I39" s="93">
        <f>[3]Slutanvändning!$N$880</f>
        <v>0</v>
      </c>
      <c r="J39" s="93"/>
      <c r="K39" s="93">
        <f>[3]Slutanvändning!U876</f>
        <v>0</v>
      </c>
      <c r="L39" s="93">
        <f>[3]Slutanvändning!V876</f>
        <v>0</v>
      </c>
      <c r="M39" s="93"/>
      <c r="N39" s="93"/>
      <c r="O39" s="93"/>
      <c r="P39" s="93">
        <f>SUM(B39:N39)</f>
        <v>1915</v>
      </c>
      <c r="Q39" s="33"/>
      <c r="R39" s="41"/>
      <c r="S39" s="10"/>
      <c r="T39" s="64"/>
    </row>
    <row r="40" spans="1:47" ht="15.75">
      <c r="A40" s="5" t="s">
        <v>14</v>
      </c>
      <c r="B40" s="106">
        <f>SUM(B32:B39)</f>
        <v>7471.0000000000009</v>
      </c>
      <c r="C40" s="93">
        <f t="shared" ref="C40:O40" si="5">SUM(C32:C39)</f>
        <v>177060</v>
      </c>
      <c r="D40" s="93">
        <f t="shared" si="5"/>
        <v>146554</v>
      </c>
      <c r="E40" s="93">
        <f t="shared" si="5"/>
        <v>0</v>
      </c>
      <c r="F40" s="93">
        <f>SUM(F32:F39)</f>
        <v>17327</v>
      </c>
      <c r="G40" s="93">
        <f t="shared" si="5"/>
        <v>21966</v>
      </c>
      <c r="H40" s="93">
        <f t="shared" si="5"/>
        <v>9768</v>
      </c>
      <c r="I40" s="106">
        <f t="shared" si="5"/>
        <v>15800</v>
      </c>
      <c r="J40" s="93">
        <f t="shared" si="5"/>
        <v>0</v>
      </c>
      <c r="K40" s="93">
        <f t="shared" si="5"/>
        <v>0</v>
      </c>
      <c r="L40" s="93">
        <f t="shared" si="5"/>
        <v>0</v>
      </c>
      <c r="M40" s="93">
        <f t="shared" si="5"/>
        <v>0</v>
      </c>
      <c r="N40" s="93">
        <f t="shared" si="5"/>
        <v>0</v>
      </c>
      <c r="O40" s="93">
        <f t="shared" si="5"/>
        <v>0</v>
      </c>
      <c r="P40" s="106">
        <f>SUM(B40:N40)</f>
        <v>395946</v>
      </c>
      <c r="Q40" s="33"/>
      <c r="R40" s="41"/>
      <c r="S40" s="10" t="s">
        <v>25</v>
      </c>
      <c r="T40" s="64" t="s">
        <v>26</v>
      </c>
    </row>
    <row r="41" spans="1:47">
      <c r="B41" s="60"/>
      <c r="C41" s="60"/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6"/>
      <c r="R41" s="41" t="s">
        <v>40</v>
      </c>
      <c r="S41" s="65" t="str">
        <f>ROUND((B46+C46)/1000,0) &amp;" GWh"</f>
        <v>16 GWh</v>
      </c>
      <c r="T41" s="117"/>
    </row>
    <row r="42" spans="1:47">
      <c r="A42" s="46" t="s">
        <v>43</v>
      </c>
      <c r="B42" s="94">
        <f>B39+B38+B37</f>
        <v>4833.6587696335082</v>
      </c>
      <c r="C42" s="94">
        <f>C39+C38+C37</f>
        <v>82390</v>
      </c>
      <c r="D42" s="94">
        <f>D39+D38+D37</f>
        <v>652</v>
      </c>
      <c r="E42" s="94">
        <f t="shared" ref="E42:P42" si="6">E39+E38+E37</f>
        <v>0</v>
      </c>
      <c r="F42" s="95">
        <f t="shared" si="6"/>
        <v>0</v>
      </c>
      <c r="G42" s="94">
        <f t="shared" si="6"/>
        <v>0</v>
      </c>
      <c r="H42" s="94">
        <f t="shared" si="6"/>
        <v>9768</v>
      </c>
      <c r="I42" s="95">
        <f t="shared" si="6"/>
        <v>15800</v>
      </c>
      <c r="J42" s="94">
        <f t="shared" si="6"/>
        <v>0</v>
      </c>
      <c r="K42" s="94">
        <f t="shared" si="6"/>
        <v>0</v>
      </c>
      <c r="L42" s="94">
        <f t="shared" si="6"/>
        <v>0</v>
      </c>
      <c r="M42" s="94">
        <f t="shared" si="6"/>
        <v>0</v>
      </c>
      <c r="N42" s="94">
        <f t="shared" si="6"/>
        <v>0</v>
      </c>
      <c r="O42" s="94">
        <f t="shared" si="6"/>
        <v>0</v>
      </c>
      <c r="P42" s="94">
        <f t="shared" si="6"/>
        <v>113443.6587696335</v>
      </c>
      <c r="Q42" s="34"/>
      <c r="R42" s="41" t="s">
        <v>41</v>
      </c>
      <c r="S42" s="11" t="str">
        <f>ROUND(P42/1000,0) &amp;" GWh"</f>
        <v>113 GWh</v>
      </c>
      <c r="T42" s="42">
        <f>P42/P40</f>
        <v>0.28651295573041147</v>
      </c>
    </row>
    <row r="43" spans="1:47">
      <c r="A43" s="47" t="s">
        <v>45</v>
      </c>
      <c r="B43" s="113"/>
      <c r="C43" s="114">
        <f>C40+C24-C7+C46</f>
        <v>191224.8</v>
      </c>
      <c r="D43" s="114">
        <f t="shared" ref="D43:O43" si="7">D11+D24+D40</f>
        <v>146554</v>
      </c>
      <c r="E43" s="114">
        <f t="shared" si="7"/>
        <v>0</v>
      </c>
      <c r="F43" s="114">
        <f t="shared" si="7"/>
        <v>17327</v>
      </c>
      <c r="G43" s="114">
        <f t="shared" si="7"/>
        <v>21966</v>
      </c>
      <c r="H43" s="114">
        <f t="shared" si="7"/>
        <v>18173</v>
      </c>
      <c r="I43" s="114">
        <f t="shared" si="7"/>
        <v>16192</v>
      </c>
      <c r="J43" s="114">
        <f t="shared" si="7"/>
        <v>0</v>
      </c>
      <c r="K43" s="114">
        <f t="shared" si="7"/>
        <v>0</v>
      </c>
      <c r="L43" s="114">
        <f t="shared" si="7"/>
        <v>0</v>
      </c>
      <c r="M43" s="114">
        <f t="shared" si="7"/>
        <v>0</v>
      </c>
      <c r="N43" s="114">
        <f t="shared" si="7"/>
        <v>0</v>
      </c>
      <c r="O43" s="114">
        <f t="shared" si="7"/>
        <v>0</v>
      </c>
      <c r="P43" s="115">
        <f>SUM(C43:O43)</f>
        <v>411436.79999999999</v>
      </c>
      <c r="Q43" s="34"/>
      <c r="R43" s="41" t="s">
        <v>42</v>
      </c>
      <c r="S43" s="11" t="str">
        <f>ROUND(P36/1000,0) &amp;" GWh"</f>
        <v>45 GWh</v>
      </c>
      <c r="T43" s="63">
        <f>P36/P40</f>
        <v>0.11278877060368087</v>
      </c>
    </row>
    <row r="44" spans="1:47">
      <c r="A44" s="47" t="s">
        <v>46</v>
      </c>
      <c r="B44" s="96"/>
      <c r="C44" s="103">
        <f>C43/$P$43</f>
        <v>0.46477320453590926</v>
      </c>
      <c r="D44" s="103">
        <f t="shared" ref="D44:P44" si="8">D43/$P$43</f>
        <v>0.35620051487859133</v>
      </c>
      <c r="E44" s="103">
        <f t="shared" si="8"/>
        <v>0</v>
      </c>
      <c r="F44" s="103">
        <f t="shared" si="8"/>
        <v>4.2113393843234245E-2</v>
      </c>
      <c r="G44" s="103">
        <f t="shared" si="8"/>
        <v>5.3388515563022078E-2</v>
      </c>
      <c r="H44" s="103">
        <f t="shared" si="8"/>
        <v>4.4169602719056733E-2</v>
      </c>
      <c r="I44" s="103">
        <f t="shared" si="8"/>
        <v>3.9354768460186353E-2</v>
      </c>
      <c r="J44" s="103">
        <f t="shared" si="8"/>
        <v>0</v>
      </c>
      <c r="K44" s="103">
        <f t="shared" si="8"/>
        <v>0</v>
      </c>
      <c r="L44" s="103">
        <f t="shared" si="8"/>
        <v>0</v>
      </c>
      <c r="M44" s="103">
        <f t="shared" si="8"/>
        <v>0</v>
      </c>
      <c r="N44" s="103">
        <f t="shared" si="8"/>
        <v>0</v>
      </c>
      <c r="O44" s="103">
        <f t="shared" si="8"/>
        <v>0</v>
      </c>
      <c r="P44" s="103">
        <f t="shared" si="8"/>
        <v>1</v>
      </c>
      <c r="Q44" s="34"/>
      <c r="R44" s="41" t="s">
        <v>44</v>
      </c>
      <c r="S44" s="11" t="str">
        <f>ROUND(P34/1000,0) &amp;" GWh"</f>
        <v>15 GWh</v>
      </c>
      <c r="T44" s="42">
        <f>P34/P40</f>
        <v>3.6729954753732745E-2</v>
      </c>
      <c r="U44" s="36"/>
    </row>
    <row r="45" spans="1:47">
      <c r="A45" s="48"/>
      <c r="B45" s="104"/>
      <c r="C45" s="56"/>
      <c r="D45" s="56"/>
      <c r="E45" s="56"/>
      <c r="F45" s="67"/>
      <c r="G45" s="56"/>
      <c r="H45" s="56"/>
      <c r="I45" s="67"/>
      <c r="J45" s="56"/>
      <c r="K45" s="56"/>
      <c r="L45" s="56"/>
      <c r="M45" s="56"/>
      <c r="N45" s="67"/>
      <c r="O45" s="67"/>
      <c r="P45" s="67"/>
      <c r="Q45" s="34"/>
      <c r="R45" s="41" t="s">
        <v>31</v>
      </c>
      <c r="S45" s="11" t="str">
        <f>ROUND(P32/1000,0) &amp;" GWh"</f>
        <v>21 GWh</v>
      </c>
      <c r="T45" s="42">
        <f>P32/P40</f>
        <v>5.2767296550539723E-2</v>
      </c>
      <c r="U45" s="36"/>
    </row>
    <row r="46" spans="1:47">
      <c r="A46" s="48" t="s">
        <v>49</v>
      </c>
      <c r="B46" s="68">
        <f>B24-B40</f>
        <v>1376.9999999999973</v>
      </c>
      <c r="C46" s="68">
        <f>(C40+C24)*0.08</f>
        <v>14164.800000000001</v>
      </c>
      <c r="D46" s="56"/>
      <c r="E46" s="56"/>
      <c r="F46" s="67"/>
      <c r="G46" s="56"/>
      <c r="H46" s="56"/>
      <c r="I46" s="67"/>
      <c r="J46" s="56"/>
      <c r="K46" s="56"/>
      <c r="L46" s="56"/>
      <c r="M46" s="56"/>
      <c r="N46" s="67"/>
      <c r="O46" s="67"/>
      <c r="P46" s="52"/>
      <c r="Q46" s="34"/>
      <c r="R46" s="41" t="s">
        <v>47</v>
      </c>
      <c r="S46" s="11" t="str">
        <f>ROUND(P33/1000,0) &amp;" GWh"</f>
        <v>50 GWh</v>
      </c>
      <c r="T46" s="63">
        <f>P33/P40</f>
        <v>0.1266208018265117</v>
      </c>
      <c r="U46" s="36"/>
    </row>
    <row r="47" spans="1:47">
      <c r="A47" s="48" t="s">
        <v>51</v>
      </c>
      <c r="B47" s="97">
        <f>B46/B24</f>
        <v>0.15562839059674474</v>
      </c>
      <c r="C47" s="97">
        <f>C46/(C40+C24)</f>
        <v>0.08</v>
      </c>
      <c r="D47" s="56"/>
      <c r="E47" s="56"/>
      <c r="F47" s="67"/>
      <c r="G47" s="56"/>
      <c r="H47" s="56"/>
      <c r="I47" s="67"/>
      <c r="J47" s="56"/>
      <c r="K47" s="56"/>
      <c r="L47" s="56"/>
      <c r="M47" s="56"/>
      <c r="N47" s="67"/>
      <c r="O47" s="67"/>
      <c r="P47" s="67"/>
      <c r="Q47" s="34"/>
      <c r="R47" s="41" t="s">
        <v>48</v>
      </c>
      <c r="S47" s="11" t="str">
        <f>ROUND(P35/1000,0) &amp;" GWh"</f>
        <v>152 GWh</v>
      </c>
      <c r="T47" s="63">
        <f>P35/P40</f>
        <v>0.38458022053512347</v>
      </c>
    </row>
    <row r="48" spans="1:47" ht="15.75" thickBot="1">
      <c r="A48" s="13"/>
      <c r="B48" s="98"/>
      <c r="C48" s="99"/>
      <c r="D48" s="100"/>
      <c r="E48" s="100"/>
      <c r="F48" s="101"/>
      <c r="G48" s="100"/>
      <c r="H48" s="100"/>
      <c r="I48" s="101"/>
      <c r="J48" s="100"/>
      <c r="K48" s="100"/>
      <c r="L48" s="100"/>
      <c r="M48" s="99"/>
      <c r="N48" s="102"/>
      <c r="O48" s="102"/>
      <c r="P48" s="102"/>
      <c r="Q48" s="87"/>
      <c r="R48" s="69" t="s">
        <v>50</v>
      </c>
      <c r="S48" s="11" t="str">
        <f>ROUND(P40/1000,0) &amp;" GWh"</f>
        <v>396 GWh</v>
      </c>
      <c r="T48" s="70">
        <f>SUM(T42:T47)</f>
        <v>1</v>
      </c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3"/>
      <c r="AH48" s="13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</row>
    <row r="49" spans="1:47">
      <c r="A49" s="16"/>
      <c r="B49" s="14"/>
      <c r="C49" s="16"/>
      <c r="D49" s="15"/>
      <c r="E49" s="15"/>
      <c r="F49" s="24"/>
      <c r="G49" s="15"/>
      <c r="H49" s="15"/>
      <c r="I49" s="24"/>
      <c r="J49" s="15"/>
      <c r="K49" s="15"/>
      <c r="L49" s="15"/>
      <c r="M49" s="16"/>
      <c r="N49" s="17"/>
      <c r="O49" s="17"/>
      <c r="P49" s="17"/>
      <c r="Q49" s="16"/>
      <c r="R49" s="13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3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</row>
    <row r="50" spans="1:47">
      <c r="A50" s="16"/>
      <c r="B50" s="14"/>
      <c r="C50" s="18"/>
      <c r="D50" s="15"/>
      <c r="E50" s="15"/>
      <c r="F50" s="24"/>
      <c r="G50" s="15"/>
      <c r="H50" s="15"/>
      <c r="I50" s="24"/>
      <c r="J50" s="15"/>
      <c r="K50" s="15"/>
      <c r="L50" s="15"/>
      <c r="M50" s="16"/>
      <c r="N50" s="17"/>
      <c r="O50" s="17"/>
      <c r="P50" s="17"/>
      <c r="Q50" s="16"/>
      <c r="R50" s="13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3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</row>
    <row r="51" spans="1:47">
      <c r="A51" s="16"/>
      <c r="B51" s="14"/>
      <c r="C51" s="16"/>
      <c r="D51" s="15"/>
      <c r="E51" s="15"/>
      <c r="F51" s="24"/>
      <c r="G51" s="15"/>
      <c r="H51" s="15"/>
      <c r="I51" s="24"/>
      <c r="J51" s="15"/>
      <c r="K51" s="15"/>
      <c r="L51" s="15"/>
      <c r="M51" s="16"/>
      <c r="N51" s="17"/>
      <c r="O51" s="17"/>
      <c r="P51" s="17"/>
      <c r="Q51" s="16"/>
      <c r="R51" s="13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3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</row>
    <row r="52" spans="1:47">
      <c r="A52" s="16"/>
      <c r="B52" s="14"/>
      <c r="C52" s="16"/>
      <c r="D52" s="15"/>
      <c r="E52" s="15"/>
      <c r="F52" s="24"/>
      <c r="G52" s="15"/>
      <c r="H52" s="15"/>
      <c r="I52" s="24"/>
      <c r="J52" s="15"/>
      <c r="K52" s="15"/>
      <c r="L52" s="15"/>
      <c r="M52" s="16"/>
      <c r="N52" s="17"/>
      <c r="O52" s="17"/>
      <c r="P52" s="17"/>
      <c r="Q52" s="16"/>
      <c r="R52" s="13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3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</row>
    <row r="53" spans="1:47">
      <c r="A53" s="16"/>
      <c r="B53" s="14"/>
      <c r="C53" s="16"/>
      <c r="D53" s="15"/>
      <c r="E53" s="15"/>
      <c r="F53" s="24"/>
      <c r="G53" s="15"/>
      <c r="H53" s="15"/>
      <c r="I53" s="24"/>
      <c r="J53" s="15"/>
      <c r="K53" s="15"/>
      <c r="L53" s="15"/>
      <c r="M53" s="16"/>
      <c r="N53" s="17"/>
      <c r="O53" s="17"/>
      <c r="P53" s="17"/>
      <c r="Q53" s="16"/>
      <c r="R53" s="13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3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</row>
    <row r="54" spans="1:47">
      <c r="A54" s="16"/>
      <c r="B54" s="14"/>
      <c r="C54" s="16"/>
      <c r="D54" s="15"/>
      <c r="E54" s="15"/>
      <c r="F54" s="24"/>
      <c r="G54" s="15"/>
      <c r="H54" s="15"/>
      <c r="I54" s="24"/>
      <c r="J54" s="15"/>
      <c r="K54" s="15"/>
      <c r="L54" s="15"/>
      <c r="M54" s="16"/>
      <c r="N54" s="17"/>
      <c r="O54" s="17"/>
      <c r="P54" s="17"/>
      <c r="Q54" s="16"/>
      <c r="R54" s="13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3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</row>
    <row r="55" spans="1:47" ht="15.75">
      <c r="A55" s="16"/>
      <c r="B55" s="14"/>
      <c r="C55" s="16"/>
      <c r="D55" s="15"/>
      <c r="E55" s="15"/>
      <c r="F55" s="24"/>
      <c r="G55" s="15"/>
      <c r="H55" s="15"/>
      <c r="I55" s="24"/>
      <c r="J55" s="15"/>
      <c r="K55" s="15"/>
      <c r="L55" s="15"/>
      <c r="M55" s="16"/>
      <c r="N55" s="17"/>
      <c r="O55" s="17"/>
      <c r="P55" s="17"/>
      <c r="Q55" s="16"/>
      <c r="R55" s="10"/>
      <c r="S55" s="45"/>
      <c r="T55" s="50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3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</row>
    <row r="56" spans="1:47" ht="15.75">
      <c r="A56" s="16"/>
      <c r="B56" s="14"/>
      <c r="C56" s="16"/>
      <c r="D56" s="15"/>
      <c r="E56" s="15"/>
      <c r="F56" s="24"/>
      <c r="G56" s="15"/>
      <c r="H56" s="15"/>
      <c r="I56" s="24"/>
      <c r="J56" s="15"/>
      <c r="K56" s="15"/>
      <c r="L56" s="15"/>
      <c r="M56" s="16"/>
      <c r="N56" s="17"/>
      <c r="O56" s="17"/>
      <c r="P56" s="17"/>
      <c r="Q56" s="16"/>
      <c r="R56" s="10"/>
      <c r="S56" s="45"/>
      <c r="T56" s="50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3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</row>
    <row r="57" spans="1:47" ht="15.75">
      <c r="A57" s="16"/>
      <c r="B57" s="14"/>
      <c r="C57" s="16"/>
      <c r="D57" s="15"/>
      <c r="E57" s="15"/>
      <c r="F57" s="24"/>
      <c r="G57" s="15"/>
      <c r="H57" s="15"/>
      <c r="I57" s="24"/>
      <c r="J57" s="15"/>
      <c r="K57" s="15"/>
      <c r="L57" s="15"/>
      <c r="M57" s="16"/>
      <c r="N57" s="17"/>
      <c r="O57" s="17"/>
      <c r="P57" s="17"/>
      <c r="Q57" s="16"/>
      <c r="R57" s="10"/>
      <c r="S57" s="45"/>
      <c r="T57" s="50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3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</row>
    <row r="58" spans="1:47" ht="15.75">
      <c r="A58" s="10"/>
      <c r="B58" s="72"/>
      <c r="C58" s="19"/>
      <c r="D58" s="73"/>
      <c r="E58" s="73"/>
      <c r="F58" s="74"/>
      <c r="G58" s="73"/>
      <c r="H58" s="73"/>
      <c r="I58" s="74"/>
      <c r="J58" s="73"/>
      <c r="K58" s="73"/>
      <c r="L58" s="73"/>
      <c r="M58" s="45"/>
      <c r="N58" s="84"/>
      <c r="O58" s="84"/>
      <c r="P58" s="75"/>
      <c r="Q58" s="10"/>
      <c r="R58" s="10"/>
      <c r="S58" s="45"/>
      <c r="T58" s="50"/>
    </row>
    <row r="59" spans="1:47" ht="15.75">
      <c r="A59" s="10"/>
      <c r="B59" s="72"/>
      <c r="C59" s="19"/>
      <c r="D59" s="73"/>
      <c r="E59" s="73"/>
      <c r="F59" s="74"/>
      <c r="G59" s="73"/>
      <c r="H59" s="73"/>
      <c r="I59" s="74"/>
      <c r="J59" s="73"/>
      <c r="K59" s="73"/>
      <c r="L59" s="73"/>
      <c r="M59" s="45"/>
      <c r="N59" s="84"/>
      <c r="O59" s="84"/>
      <c r="P59" s="75"/>
      <c r="Q59" s="10"/>
      <c r="R59" s="10"/>
      <c r="S59" s="20"/>
      <c r="T59" s="21"/>
    </row>
    <row r="60" spans="1:47" ht="15.75">
      <c r="A60" s="10"/>
      <c r="B60" s="72"/>
      <c r="C60" s="19"/>
      <c r="D60" s="73"/>
      <c r="E60" s="73"/>
      <c r="F60" s="74"/>
      <c r="G60" s="73"/>
      <c r="H60" s="73"/>
      <c r="I60" s="74"/>
      <c r="J60" s="73"/>
      <c r="K60" s="73"/>
      <c r="L60" s="73"/>
      <c r="M60" s="45"/>
      <c r="N60" s="84"/>
      <c r="O60" s="84"/>
      <c r="P60" s="75"/>
      <c r="Q60" s="10"/>
      <c r="R60" s="10"/>
      <c r="S60" s="10"/>
      <c r="T60" s="45"/>
    </row>
    <row r="61" spans="1:47" ht="15.75">
      <c r="A61" s="9"/>
      <c r="B61" s="72"/>
      <c r="C61" s="19"/>
      <c r="D61" s="73"/>
      <c r="E61" s="73"/>
      <c r="F61" s="74"/>
      <c r="G61" s="73"/>
      <c r="H61" s="73"/>
      <c r="I61" s="74"/>
      <c r="J61" s="73"/>
      <c r="K61" s="73"/>
      <c r="L61" s="73"/>
      <c r="M61" s="45"/>
      <c r="N61" s="84"/>
      <c r="O61" s="84"/>
      <c r="P61" s="75"/>
      <c r="Q61" s="10"/>
      <c r="R61" s="10"/>
      <c r="S61" s="77"/>
      <c r="T61" s="78"/>
    </row>
    <row r="62" spans="1:47" ht="15.75">
      <c r="A62" s="10"/>
      <c r="B62" s="72"/>
      <c r="C62" s="19"/>
      <c r="D62" s="72"/>
      <c r="E62" s="72"/>
      <c r="F62" s="76"/>
      <c r="G62" s="72"/>
      <c r="H62" s="72"/>
      <c r="I62" s="76"/>
      <c r="J62" s="72"/>
      <c r="K62" s="72"/>
      <c r="L62" s="72"/>
      <c r="M62" s="45"/>
      <c r="N62" s="84"/>
      <c r="O62" s="84"/>
      <c r="P62" s="75"/>
      <c r="Q62" s="10"/>
      <c r="R62" s="10"/>
      <c r="S62" s="45"/>
      <c r="T62" s="50"/>
    </row>
    <row r="63" spans="1:47" ht="15.75">
      <c r="A63" s="10"/>
      <c r="B63" s="72"/>
      <c r="C63" s="10"/>
      <c r="D63" s="72"/>
      <c r="E63" s="72"/>
      <c r="F63" s="76"/>
      <c r="G63" s="72"/>
      <c r="H63" s="72"/>
      <c r="I63" s="76"/>
      <c r="J63" s="72"/>
      <c r="K63" s="72"/>
      <c r="L63" s="72"/>
      <c r="M63" s="10"/>
      <c r="N63" s="75"/>
      <c r="O63" s="75"/>
      <c r="P63" s="75"/>
      <c r="Q63" s="10"/>
      <c r="R63" s="10"/>
      <c r="S63" s="45"/>
      <c r="T63" s="50"/>
    </row>
    <row r="64" spans="1:47" ht="15.75">
      <c r="A64" s="10"/>
      <c r="B64" s="72"/>
      <c r="C64" s="10"/>
      <c r="D64" s="72"/>
      <c r="E64" s="72"/>
      <c r="F64" s="76"/>
      <c r="G64" s="72"/>
      <c r="H64" s="72"/>
      <c r="I64" s="76"/>
      <c r="J64" s="72"/>
      <c r="K64" s="72"/>
      <c r="L64" s="72"/>
      <c r="M64" s="10"/>
      <c r="N64" s="75"/>
      <c r="O64" s="75"/>
      <c r="P64" s="75"/>
      <c r="Q64" s="10"/>
      <c r="R64" s="10"/>
      <c r="S64" s="45"/>
      <c r="T64" s="50"/>
    </row>
    <row r="65" spans="1:20" ht="15.75">
      <c r="A65" s="10"/>
      <c r="B65" s="56"/>
      <c r="C65" s="10"/>
      <c r="D65" s="56"/>
      <c r="E65" s="56"/>
      <c r="F65" s="67"/>
      <c r="G65" s="56"/>
      <c r="H65" s="56"/>
      <c r="I65" s="67"/>
      <c r="J65" s="56"/>
      <c r="K65" s="72"/>
      <c r="L65" s="72"/>
      <c r="M65" s="10"/>
      <c r="N65" s="75"/>
      <c r="O65" s="75"/>
      <c r="P65" s="75"/>
      <c r="Q65" s="10"/>
      <c r="R65" s="10"/>
      <c r="S65" s="45"/>
      <c r="T65" s="50"/>
    </row>
    <row r="66" spans="1:20" ht="15.75">
      <c r="A66" s="10"/>
      <c r="B66" s="56"/>
      <c r="C66" s="10"/>
      <c r="D66" s="56"/>
      <c r="E66" s="56"/>
      <c r="F66" s="67"/>
      <c r="G66" s="56"/>
      <c r="H66" s="56"/>
      <c r="I66" s="67"/>
      <c r="J66" s="56"/>
      <c r="K66" s="72"/>
      <c r="L66" s="72"/>
      <c r="M66" s="10"/>
      <c r="N66" s="75"/>
      <c r="O66" s="75"/>
      <c r="P66" s="75"/>
      <c r="Q66" s="10"/>
      <c r="R66" s="10"/>
      <c r="S66" s="45"/>
      <c r="T66" s="50"/>
    </row>
    <row r="67" spans="1:20" ht="15.75">
      <c r="A67" s="10"/>
      <c r="B67" s="56"/>
      <c r="C67" s="10"/>
      <c r="D67" s="56"/>
      <c r="E67" s="56"/>
      <c r="F67" s="67"/>
      <c r="G67" s="56"/>
      <c r="H67" s="56"/>
      <c r="I67" s="67"/>
      <c r="J67" s="56"/>
      <c r="K67" s="72"/>
      <c r="L67" s="72"/>
      <c r="M67" s="10"/>
      <c r="N67" s="75"/>
      <c r="O67" s="75"/>
      <c r="P67" s="75"/>
      <c r="Q67" s="10"/>
      <c r="R67" s="10"/>
      <c r="S67" s="45"/>
      <c r="T67" s="50"/>
    </row>
    <row r="68" spans="1:20" ht="15.75">
      <c r="A68" s="10"/>
      <c r="B68" s="56"/>
      <c r="C68" s="10"/>
      <c r="D68" s="56"/>
      <c r="E68" s="56"/>
      <c r="F68" s="67"/>
      <c r="G68" s="56"/>
      <c r="H68" s="56"/>
      <c r="I68" s="67"/>
      <c r="J68" s="56"/>
      <c r="K68" s="72"/>
      <c r="L68" s="72"/>
      <c r="M68" s="10"/>
      <c r="N68" s="75"/>
      <c r="O68" s="75"/>
      <c r="P68" s="75"/>
      <c r="Q68" s="10"/>
      <c r="R68" s="51"/>
      <c r="S68" s="20"/>
      <c r="T68" s="23"/>
    </row>
    <row r="69" spans="1:20">
      <c r="A69" s="10"/>
      <c r="B69" s="56"/>
      <c r="C69" s="10"/>
      <c r="D69" s="56"/>
      <c r="E69" s="56"/>
      <c r="F69" s="67"/>
      <c r="G69" s="56"/>
      <c r="H69" s="56"/>
      <c r="I69" s="67"/>
      <c r="J69" s="56"/>
      <c r="K69" s="72"/>
      <c r="L69" s="72"/>
      <c r="M69" s="10"/>
      <c r="N69" s="75"/>
      <c r="O69" s="75"/>
      <c r="P69" s="75"/>
      <c r="Q69" s="10"/>
    </row>
    <row r="70" spans="1:20">
      <c r="A70" s="10"/>
      <c r="B70" s="56"/>
      <c r="C70" s="10"/>
      <c r="D70" s="56"/>
      <c r="E70" s="56"/>
      <c r="F70" s="67"/>
      <c r="G70" s="56"/>
      <c r="H70" s="56"/>
      <c r="I70" s="67"/>
      <c r="J70" s="56"/>
      <c r="K70" s="72"/>
      <c r="L70" s="72"/>
      <c r="M70" s="10"/>
      <c r="N70" s="75"/>
      <c r="O70" s="75"/>
      <c r="P70" s="75"/>
      <c r="Q70" s="10"/>
    </row>
    <row r="71" spans="1:20" ht="15.75">
      <c r="A71" s="10"/>
      <c r="B71" s="22"/>
      <c r="C71" s="10"/>
      <c r="D71" s="22"/>
      <c r="E71" s="22"/>
      <c r="F71" s="25"/>
      <c r="G71" s="22"/>
      <c r="H71" s="22"/>
      <c r="I71" s="25"/>
      <c r="J71" s="22"/>
      <c r="K71" s="72"/>
      <c r="L71" s="72"/>
      <c r="M71" s="10"/>
      <c r="N71" s="75"/>
      <c r="O71" s="75"/>
      <c r="P71" s="75"/>
      <c r="Q71" s="10"/>
    </row>
  </sheetData>
  <pageMargins left="0.7" right="0.7" top="0.75" bottom="0.75" header="0.3" footer="0.3"/>
  <legacyDrawing r:id="rId1"/>
</worksheet>
</file>

<file path=xl/worksheets/sheet2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U71"/>
  <sheetViews>
    <sheetView topLeftCell="A17" zoomScale="70" zoomScaleNormal="70" workbookViewId="0">
      <selection activeCell="J63" sqref="J63"/>
    </sheetView>
  </sheetViews>
  <sheetFormatPr defaultColWidth="8.625" defaultRowHeight="15"/>
  <cols>
    <col min="1" max="1" width="49.5" style="12" customWidth="1"/>
    <col min="2" max="2" width="17.625" style="52" customWidth="1"/>
    <col min="3" max="3" width="17.625" style="12" customWidth="1"/>
    <col min="4" max="12" width="17.625" style="52" customWidth="1"/>
    <col min="13" max="20" width="17.625" style="12" customWidth="1"/>
    <col min="21" max="16384" width="8.625" style="12"/>
  </cols>
  <sheetData>
    <row r="1" spans="1:34" ht="18.75">
      <c r="A1" s="3" t="s">
        <v>0</v>
      </c>
      <c r="Q1" s="4"/>
      <c r="R1" s="4"/>
      <c r="S1" s="4"/>
      <c r="T1" s="4"/>
    </row>
    <row r="2" spans="1:34" ht="15.75">
      <c r="A2" s="79" t="s">
        <v>99</v>
      </c>
      <c r="Q2" s="5"/>
      <c r="AG2" s="53"/>
      <c r="AH2" s="5"/>
    </row>
    <row r="3" spans="1:34" ht="30">
      <c r="A3" s="6">
        <v>2017</v>
      </c>
      <c r="C3" s="54" t="s">
        <v>1</v>
      </c>
      <c r="D3" s="54" t="s">
        <v>32</v>
      </c>
      <c r="E3" s="54" t="s">
        <v>2</v>
      </c>
      <c r="F3" s="55" t="s">
        <v>3</v>
      </c>
      <c r="G3" s="54" t="s">
        <v>17</v>
      </c>
      <c r="H3" s="54" t="s">
        <v>52</v>
      </c>
      <c r="I3" s="55" t="s">
        <v>5</v>
      </c>
      <c r="J3" s="54" t="s">
        <v>4</v>
      </c>
      <c r="K3" s="54" t="s">
        <v>6</v>
      </c>
      <c r="L3" s="54" t="s">
        <v>7</v>
      </c>
      <c r="M3" s="54" t="s">
        <v>68</v>
      </c>
      <c r="N3" s="54" t="s">
        <v>68</v>
      </c>
      <c r="O3" s="55" t="s">
        <v>68</v>
      </c>
      <c r="P3" s="57" t="s">
        <v>9</v>
      </c>
      <c r="Q3" s="53"/>
      <c r="AG3" s="53"/>
      <c r="AH3" s="53"/>
    </row>
    <row r="4" spans="1:34" s="29" customFormat="1" ht="11.25">
      <c r="A4" s="81" t="s">
        <v>60</v>
      </c>
      <c r="C4" s="80" t="s">
        <v>58</v>
      </c>
      <c r="D4" s="80" t="s">
        <v>59</v>
      </c>
      <c r="E4" s="27"/>
      <c r="F4" s="80" t="s">
        <v>61</v>
      </c>
      <c r="G4" s="27"/>
      <c r="H4" s="27"/>
      <c r="I4" s="80" t="s">
        <v>62</v>
      </c>
      <c r="J4" s="27"/>
      <c r="K4" s="27"/>
      <c r="L4" s="27"/>
      <c r="M4" s="27"/>
      <c r="N4" s="28"/>
      <c r="O4" s="28"/>
      <c r="P4" s="82" t="s">
        <v>66</v>
      </c>
      <c r="Q4" s="30"/>
      <c r="AG4" s="30"/>
      <c r="AH4" s="30"/>
    </row>
    <row r="5" spans="1:34" ht="15.75">
      <c r="A5" s="5" t="s">
        <v>53</v>
      </c>
      <c r="B5" s="60"/>
      <c r="C5" s="106">
        <f>[3]Solceller!$C$18</f>
        <v>1102</v>
      </c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3">
        <f>SUM(D5:O5)</f>
        <v>0</v>
      </c>
      <c r="Q5" s="53"/>
      <c r="AG5" s="53"/>
      <c r="AH5" s="53"/>
    </row>
    <row r="6" spans="1:34" ht="15.75">
      <c r="A6" s="5" t="s">
        <v>73</v>
      </c>
      <c r="B6" s="60"/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>
        <f t="shared" ref="P6:P11" si="0">SUM(D6:O6)</f>
        <v>0</v>
      </c>
      <c r="Q6" s="53"/>
      <c r="AG6" s="53"/>
      <c r="AH6" s="53"/>
    </row>
    <row r="7" spans="1:34" ht="15.75">
      <c r="A7" s="5" t="s">
        <v>10</v>
      </c>
      <c r="B7" s="60"/>
      <c r="C7" s="93">
        <f>[3]Elproduktion!$N$602</f>
        <v>0</v>
      </c>
      <c r="D7" s="93">
        <f>[3]Elproduktion!$N$603</f>
        <v>0</v>
      </c>
      <c r="E7" s="93">
        <f>[3]Elproduktion!$Q$604</f>
        <v>0</v>
      </c>
      <c r="F7" s="93">
        <f>[3]Elproduktion!$N$605</f>
        <v>0</v>
      </c>
      <c r="G7" s="93">
        <f>[3]Elproduktion!$R$606</f>
        <v>0</v>
      </c>
      <c r="H7" s="93">
        <f>[3]Elproduktion!$S$607</f>
        <v>0</v>
      </c>
      <c r="I7" s="93">
        <f>[3]Elproduktion!$N$608</f>
        <v>0</v>
      </c>
      <c r="J7" s="93">
        <f>[3]Elproduktion!$T$606</f>
        <v>0</v>
      </c>
      <c r="K7" s="93">
        <f>[3]Elproduktion!U604</f>
        <v>0</v>
      </c>
      <c r="L7" s="93">
        <f>[3]Elproduktion!V604</f>
        <v>0</v>
      </c>
      <c r="M7" s="93"/>
      <c r="N7" s="93"/>
      <c r="O7" s="93"/>
      <c r="P7" s="93">
        <f t="shared" si="0"/>
        <v>0</v>
      </c>
      <c r="Q7" s="53"/>
      <c r="AG7" s="53"/>
      <c r="AH7" s="53"/>
    </row>
    <row r="8" spans="1:34" ht="15.75">
      <c r="A8" s="5" t="s">
        <v>11</v>
      </c>
      <c r="B8" s="60"/>
      <c r="C8" s="93">
        <f>[3]Elproduktion!$N$610</f>
        <v>0</v>
      </c>
      <c r="D8" s="93">
        <f>[3]Elproduktion!$N$611</f>
        <v>0</v>
      </c>
      <c r="E8" s="93">
        <f>[3]Elproduktion!$Q$612</f>
        <v>0</v>
      </c>
      <c r="F8" s="93">
        <f>[3]Elproduktion!$N$613</f>
        <v>0</v>
      </c>
      <c r="G8" s="93">
        <f>[3]Elproduktion!$R$614</f>
        <v>0</v>
      </c>
      <c r="H8" s="93">
        <f>[3]Elproduktion!$S$615</f>
        <v>0</v>
      </c>
      <c r="I8" s="93">
        <f>[3]Elproduktion!$N$616</f>
        <v>0</v>
      </c>
      <c r="J8" s="93">
        <f>[3]Elproduktion!$T$614</f>
        <v>0</v>
      </c>
      <c r="K8" s="93">
        <f>[3]Elproduktion!U612</f>
        <v>0</v>
      </c>
      <c r="L8" s="93">
        <f>[3]Elproduktion!V612</f>
        <v>0</v>
      </c>
      <c r="M8" s="93"/>
      <c r="N8" s="93"/>
      <c r="O8" s="93"/>
      <c r="P8" s="93">
        <f t="shared" si="0"/>
        <v>0</v>
      </c>
      <c r="Q8" s="53"/>
      <c r="AG8" s="53"/>
      <c r="AH8" s="53"/>
    </row>
    <row r="9" spans="1:34" ht="15.75">
      <c r="A9" s="5" t="s">
        <v>12</v>
      </c>
      <c r="B9" s="60"/>
      <c r="C9" s="93">
        <f>[3]Elproduktion!$N$618</f>
        <v>0</v>
      </c>
      <c r="D9" s="93">
        <f>[3]Elproduktion!$N$619</f>
        <v>0</v>
      </c>
      <c r="E9" s="93">
        <f>[3]Elproduktion!$Q$620</f>
        <v>0</v>
      </c>
      <c r="F9" s="93">
        <f>[3]Elproduktion!$N$621</f>
        <v>0</v>
      </c>
      <c r="G9" s="93">
        <f>[3]Elproduktion!$R$622</f>
        <v>0</v>
      </c>
      <c r="H9" s="93">
        <f>[3]Elproduktion!$S$623</f>
        <v>0</v>
      </c>
      <c r="I9" s="93">
        <f>[3]Elproduktion!$N$624</f>
        <v>0</v>
      </c>
      <c r="J9" s="93">
        <f>[3]Elproduktion!$T$622</f>
        <v>0</v>
      </c>
      <c r="K9" s="93">
        <f>[3]Elproduktion!U620</f>
        <v>0</v>
      </c>
      <c r="L9" s="93">
        <f>[3]Elproduktion!V620</f>
        <v>0</v>
      </c>
      <c r="M9" s="93"/>
      <c r="N9" s="93"/>
      <c r="O9" s="93"/>
      <c r="P9" s="93">
        <f t="shared" si="0"/>
        <v>0</v>
      </c>
      <c r="Q9" s="53"/>
      <c r="AG9" s="53"/>
      <c r="AH9" s="53"/>
    </row>
    <row r="10" spans="1:34" ht="15.75">
      <c r="A10" s="5" t="s">
        <v>13</v>
      </c>
      <c r="B10" s="60"/>
      <c r="C10" s="93">
        <f>[3]Elproduktion!$N$626</f>
        <v>72639</v>
      </c>
      <c r="D10" s="93">
        <f>[3]Elproduktion!$N$627</f>
        <v>0</v>
      </c>
      <c r="E10" s="93">
        <f>[3]Elproduktion!$Q$628</f>
        <v>0</v>
      </c>
      <c r="F10" s="93">
        <f>[3]Elproduktion!$N$629</f>
        <v>0</v>
      </c>
      <c r="G10" s="93">
        <f>[3]Elproduktion!$R$630</f>
        <v>0</v>
      </c>
      <c r="H10" s="93">
        <f>[3]Elproduktion!$S$631</f>
        <v>0</v>
      </c>
      <c r="I10" s="93">
        <f>[3]Elproduktion!$N$632</f>
        <v>0</v>
      </c>
      <c r="J10" s="93">
        <f>[3]Elproduktion!$T$630</f>
        <v>0</v>
      </c>
      <c r="K10" s="93">
        <f>[3]Elproduktion!U628</f>
        <v>0</v>
      </c>
      <c r="L10" s="93">
        <f>[3]Elproduktion!V628</f>
        <v>0</v>
      </c>
      <c r="M10" s="93"/>
      <c r="N10" s="93"/>
      <c r="O10" s="93"/>
      <c r="P10" s="93">
        <f t="shared" si="0"/>
        <v>0</v>
      </c>
      <c r="Q10" s="53"/>
      <c r="R10" s="5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3"/>
      <c r="AH10" s="53"/>
    </row>
    <row r="11" spans="1:34" ht="15.75">
      <c r="A11" s="5" t="s">
        <v>14</v>
      </c>
      <c r="B11" s="60"/>
      <c r="C11" s="93">
        <f>SUM(C5:C10)</f>
        <v>73741</v>
      </c>
      <c r="D11" s="93">
        <f t="shared" ref="D11:O11" si="1">SUM(D5:D10)</f>
        <v>0</v>
      </c>
      <c r="E11" s="93">
        <f t="shared" si="1"/>
        <v>0</v>
      </c>
      <c r="F11" s="93">
        <f t="shared" si="1"/>
        <v>0</v>
      </c>
      <c r="G11" s="93">
        <f t="shared" si="1"/>
        <v>0</v>
      </c>
      <c r="H11" s="93">
        <f t="shared" si="1"/>
        <v>0</v>
      </c>
      <c r="I11" s="93">
        <f t="shared" si="1"/>
        <v>0</v>
      </c>
      <c r="J11" s="93">
        <f t="shared" si="1"/>
        <v>0</v>
      </c>
      <c r="K11" s="93">
        <f t="shared" si="1"/>
        <v>0</v>
      </c>
      <c r="L11" s="93">
        <f t="shared" si="1"/>
        <v>0</v>
      </c>
      <c r="M11" s="93">
        <f t="shared" si="1"/>
        <v>0</v>
      </c>
      <c r="N11" s="93">
        <f t="shared" si="1"/>
        <v>0</v>
      </c>
      <c r="O11" s="93">
        <f t="shared" si="1"/>
        <v>0</v>
      </c>
      <c r="P11" s="93">
        <f t="shared" si="0"/>
        <v>0</v>
      </c>
      <c r="Q11" s="53"/>
      <c r="R11" s="5"/>
      <c r="S11" s="59"/>
      <c r="T11" s="59"/>
      <c r="U11" s="59"/>
      <c r="V11" s="59"/>
      <c r="W11" s="59"/>
      <c r="X11" s="59"/>
      <c r="Y11" s="59"/>
      <c r="Z11" s="59"/>
      <c r="AA11" s="59"/>
      <c r="AB11" s="59"/>
      <c r="AC11" s="59"/>
      <c r="AD11" s="59"/>
      <c r="AE11" s="59"/>
      <c r="AF11" s="59"/>
      <c r="AG11" s="53"/>
      <c r="AH11" s="53"/>
    </row>
    <row r="12" spans="1:34" ht="15.75">
      <c r="B12" s="60"/>
      <c r="C12" s="60"/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4"/>
      <c r="R12" s="4"/>
      <c r="S12" s="4"/>
      <c r="T12" s="4"/>
    </row>
    <row r="13" spans="1:34" ht="15.75">
      <c r="B13" s="60"/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4"/>
      <c r="R13" s="4"/>
      <c r="S13" s="4"/>
      <c r="T13" s="4"/>
    </row>
    <row r="14" spans="1:34" ht="18.75">
      <c r="A14" s="3" t="s">
        <v>15</v>
      </c>
      <c r="B14" s="7"/>
      <c r="C14" s="60"/>
      <c r="D14" s="7"/>
      <c r="E14" s="7"/>
      <c r="F14" s="7"/>
      <c r="G14" s="7"/>
      <c r="H14" s="7"/>
      <c r="I14" s="7"/>
      <c r="J14" s="60"/>
      <c r="K14" s="60"/>
      <c r="L14" s="60"/>
      <c r="M14" s="60"/>
      <c r="N14" s="60"/>
      <c r="O14" s="60"/>
      <c r="P14" s="7"/>
      <c r="Q14" s="4"/>
      <c r="R14" s="4"/>
      <c r="S14" s="4"/>
      <c r="T14" s="4"/>
    </row>
    <row r="15" spans="1:34" ht="15.75">
      <c r="A15" s="79" t="str">
        <f>A2</f>
        <v>1270 Tomelilla</v>
      </c>
      <c r="B15" s="60"/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4"/>
      <c r="R15" s="4"/>
      <c r="S15" s="4"/>
      <c r="T15" s="4"/>
    </row>
    <row r="16" spans="1:34" ht="30">
      <c r="A16" s="6">
        <v>2017</v>
      </c>
      <c r="B16" s="54" t="s">
        <v>16</v>
      </c>
      <c r="C16" s="67" t="s">
        <v>8</v>
      </c>
      <c r="D16" s="54" t="s">
        <v>32</v>
      </c>
      <c r="E16" s="54" t="s">
        <v>2</v>
      </c>
      <c r="F16" s="55" t="s">
        <v>3</v>
      </c>
      <c r="G16" s="54" t="s">
        <v>17</v>
      </c>
      <c r="H16" s="54" t="s">
        <v>52</v>
      </c>
      <c r="I16" s="55" t="s">
        <v>5</v>
      </c>
      <c r="J16" s="54" t="s">
        <v>4</v>
      </c>
      <c r="K16" s="54" t="s">
        <v>6</v>
      </c>
      <c r="L16" s="54" t="s">
        <v>7</v>
      </c>
      <c r="M16" s="54" t="s">
        <v>71</v>
      </c>
      <c r="N16" s="54" t="s">
        <v>68</v>
      </c>
      <c r="O16" s="55" t="s">
        <v>68</v>
      </c>
      <c r="P16" s="57" t="s">
        <v>9</v>
      </c>
      <c r="Q16" s="53"/>
      <c r="AG16" s="53"/>
      <c r="AH16" s="53"/>
    </row>
    <row r="17" spans="1:34" s="29" customFormat="1" ht="11.25">
      <c r="A17" s="81" t="s">
        <v>60</v>
      </c>
      <c r="B17" s="80" t="s">
        <v>63</v>
      </c>
      <c r="C17" s="49"/>
      <c r="D17" s="80" t="s">
        <v>59</v>
      </c>
      <c r="E17" s="27"/>
      <c r="F17" s="80" t="s">
        <v>61</v>
      </c>
      <c r="G17" s="27"/>
      <c r="H17" s="27"/>
      <c r="I17" s="80" t="s">
        <v>62</v>
      </c>
      <c r="J17" s="27"/>
      <c r="K17" s="27"/>
      <c r="L17" s="27"/>
      <c r="M17" s="27"/>
      <c r="N17" s="28"/>
      <c r="O17" s="28"/>
      <c r="P17" s="82" t="s">
        <v>66</v>
      </c>
      <c r="Q17" s="30"/>
      <c r="AG17" s="30"/>
      <c r="AH17" s="30"/>
    </row>
    <row r="18" spans="1:34" ht="15.75">
      <c r="A18" s="5" t="s">
        <v>18</v>
      </c>
      <c r="B18" s="110">
        <f>[3]Fjärrvärmeproduktion!$N$842</f>
        <v>0</v>
      </c>
      <c r="C18" s="112"/>
      <c r="D18" s="112">
        <f>[3]Fjärrvärmeproduktion!$N$843</f>
        <v>0</v>
      </c>
      <c r="E18" s="112">
        <f>[3]Fjärrvärmeproduktion!$Q$844</f>
        <v>0</v>
      </c>
      <c r="F18" s="112">
        <f>[3]Fjärrvärmeproduktion!$N$845</f>
        <v>0</v>
      </c>
      <c r="G18" s="112">
        <f>[3]Fjärrvärmeproduktion!$R$846</f>
        <v>0</v>
      </c>
      <c r="H18" s="112">
        <f>[3]Fjärrvärmeproduktion!$S$847</f>
        <v>0</v>
      </c>
      <c r="I18" s="112">
        <f>[3]Fjärrvärmeproduktion!$N$848</f>
        <v>0</v>
      </c>
      <c r="J18" s="112">
        <f>[3]Fjärrvärmeproduktion!$T$846</f>
        <v>0</v>
      </c>
      <c r="K18" s="112">
        <f>[3]Fjärrvärmeproduktion!U844</f>
        <v>0</v>
      </c>
      <c r="L18" s="112">
        <f>[3]Fjärrvärmeproduktion!V844</f>
        <v>0</v>
      </c>
      <c r="M18" s="112">
        <f>[3]Fjärrvärmeproduktion!$W$847</f>
        <v>0</v>
      </c>
      <c r="N18" s="112"/>
      <c r="O18" s="112"/>
      <c r="P18" s="112">
        <f>SUM(C18:O18)</f>
        <v>0</v>
      </c>
      <c r="Q18" s="4"/>
      <c r="R18" s="4"/>
      <c r="S18" s="4"/>
      <c r="T18" s="4"/>
    </row>
    <row r="19" spans="1:34" ht="15.75">
      <c r="A19" s="5" t="s">
        <v>19</v>
      </c>
      <c r="B19" s="110">
        <f>[3]Fjärrvärmeproduktion!$N$850</f>
        <v>37776</v>
      </c>
      <c r="C19" s="112"/>
      <c r="D19" s="112">
        <f>[3]Fjärrvärmeproduktion!$N$851</f>
        <v>458</v>
      </c>
      <c r="E19" s="112">
        <f>[3]Fjärrvärmeproduktion!$Q$852</f>
        <v>0</v>
      </c>
      <c r="F19" s="112">
        <f>[3]Fjärrvärmeproduktion!$N$853</f>
        <v>0</v>
      </c>
      <c r="G19" s="112">
        <f>[3]Fjärrvärmeproduktion!$R$854</f>
        <v>0</v>
      </c>
      <c r="H19" s="112">
        <f>[3]Fjärrvärmeproduktion!$S$855</f>
        <v>38561</v>
      </c>
      <c r="I19" s="112">
        <f>[3]Fjärrvärmeproduktion!$N$856</f>
        <v>0</v>
      </c>
      <c r="J19" s="112">
        <f>[3]Fjärrvärmeproduktion!$T$854</f>
        <v>0</v>
      </c>
      <c r="K19" s="112">
        <f>[3]Fjärrvärmeproduktion!U852</f>
        <v>0</v>
      </c>
      <c r="L19" s="112">
        <f>[3]Fjärrvärmeproduktion!V852</f>
        <v>0</v>
      </c>
      <c r="M19" s="112">
        <f>[3]Fjärrvärmeproduktion!$W$855</f>
        <v>0</v>
      </c>
      <c r="N19" s="112"/>
      <c r="O19" s="112"/>
      <c r="P19" s="112">
        <f t="shared" ref="P19:P24" si="2">SUM(C19:O19)</f>
        <v>39019</v>
      </c>
      <c r="Q19" s="4"/>
      <c r="R19" s="4"/>
      <c r="S19" s="4"/>
      <c r="T19" s="4"/>
    </row>
    <row r="20" spans="1:34" ht="15.75">
      <c r="A20" s="5" t="s">
        <v>20</v>
      </c>
      <c r="B20" s="138">
        <f>[3]Fjärrvärmeproduktion!$N$858</f>
        <v>0</v>
      </c>
      <c r="C20" s="112"/>
      <c r="D20" s="112">
        <f>[3]Fjärrvärmeproduktion!$N$859</f>
        <v>0</v>
      </c>
      <c r="E20" s="112">
        <f>[3]Fjärrvärmeproduktion!$Q$860</f>
        <v>0</v>
      </c>
      <c r="F20" s="112">
        <f>[3]Fjärrvärmeproduktion!$N$861</f>
        <v>0</v>
      </c>
      <c r="G20" s="112">
        <f>[3]Fjärrvärmeproduktion!$R$862</f>
        <v>0</v>
      </c>
      <c r="H20" s="112">
        <f>[3]Fjärrvärmeproduktion!$S$863</f>
        <v>0</v>
      </c>
      <c r="I20" s="112">
        <f>[3]Fjärrvärmeproduktion!$N$864</f>
        <v>0</v>
      </c>
      <c r="J20" s="112">
        <f>[3]Fjärrvärmeproduktion!$T$862</f>
        <v>0</v>
      </c>
      <c r="K20" s="112">
        <f>[3]Fjärrvärmeproduktion!U860</f>
        <v>0</v>
      </c>
      <c r="L20" s="112">
        <f>[3]Fjärrvärmeproduktion!V860</f>
        <v>0</v>
      </c>
      <c r="M20" s="112">
        <f>[3]Fjärrvärmeproduktion!$W$863</f>
        <v>0</v>
      </c>
      <c r="N20" s="112"/>
      <c r="O20" s="112"/>
      <c r="P20" s="112">
        <f t="shared" si="2"/>
        <v>0</v>
      </c>
      <c r="Q20" s="4"/>
      <c r="R20" s="4"/>
      <c r="S20" s="4"/>
      <c r="T20" s="4"/>
    </row>
    <row r="21" spans="1:34" ht="16.5" thickBot="1">
      <c r="A21" s="5" t="s">
        <v>21</v>
      </c>
      <c r="B21" s="138">
        <f>[3]Fjärrvärmeproduktion!$N$866</f>
        <v>0</v>
      </c>
      <c r="C21" s="112"/>
      <c r="D21" s="112">
        <f>[3]Fjärrvärmeproduktion!$N$867</f>
        <v>0</v>
      </c>
      <c r="E21" s="112">
        <f>[3]Fjärrvärmeproduktion!$Q$868</f>
        <v>0</v>
      </c>
      <c r="F21" s="112">
        <f>[3]Fjärrvärmeproduktion!$N$869</f>
        <v>0</v>
      </c>
      <c r="G21" s="112">
        <f>[3]Fjärrvärmeproduktion!$R$870</f>
        <v>0</v>
      </c>
      <c r="H21" s="112">
        <f>[3]Fjärrvärmeproduktion!$S$871</f>
        <v>0</v>
      </c>
      <c r="I21" s="112">
        <f>[3]Fjärrvärmeproduktion!$N$872</f>
        <v>0</v>
      </c>
      <c r="J21" s="112">
        <f>[3]Fjärrvärmeproduktion!$T$870</f>
        <v>0</v>
      </c>
      <c r="K21" s="112">
        <f>[3]Fjärrvärmeproduktion!U868</f>
        <v>0</v>
      </c>
      <c r="L21" s="112">
        <f>[3]Fjärrvärmeproduktion!V868</f>
        <v>0</v>
      </c>
      <c r="M21" s="112">
        <f>[3]Fjärrvärmeproduktion!$W$871</f>
        <v>0</v>
      </c>
      <c r="N21" s="112"/>
      <c r="O21" s="112"/>
      <c r="P21" s="112">
        <f t="shared" si="2"/>
        <v>0</v>
      </c>
      <c r="Q21" s="4"/>
      <c r="R21" s="37"/>
      <c r="S21" s="37"/>
      <c r="T21" s="37"/>
    </row>
    <row r="22" spans="1:34" ht="15.75">
      <c r="A22" s="5" t="s">
        <v>22</v>
      </c>
      <c r="B22" s="138">
        <f>[3]Fjärrvärmeproduktion!$N$874</f>
        <v>0</v>
      </c>
      <c r="C22" s="112"/>
      <c r="D22" s="112">
        <f>[3]Fjärrvärmeproduktion!$N$875</f>
        <v>0</v>
      </c>
      <c r="E22" s="112">
        <f>[3]Fjärrvärmeproduktion!$Q$876</f>
        <v>0</v>
      </c>
      <c r="F22" s="112">
        <f>[3]Fjärrvärmeproduktion!$N$877</f>
        <v>0</v>
      </c>
      <c r="G22" s="112">
        <f>[3]Fjärrvärmeproduktion!$R$878</f>
        <v>0</v>
      </c>
      <c r="H22" s="112">
        <f>[3]Fjärrvärmeproduktion!$S$879</f>
        <v>0</v>
      </c>
      <c r="I22" s="112">
        <f>[3]Fjärrvärmeproduktion!$N$880</f>
        <v>0</v>
      </c>
      <c r="J22" s="112">
        <f>[3]Fjärrvärmeproduktion!$T$878</f>
        <v>0</v>
      </c>
      <c r="K22" s="112">
        <f>[3]Fjärrvärmeproduktion!U876</f>
        <v>0</v>
      </c>
      <c r="L22" s="112">
        <f>[3]Fjärrvärmeproduktion!V876</f>
        <v>0</v>
      </c>
      <c r="M22" s="112">
        <f>[3]Fjärrvärmeproduktion!$W$879</f>
        <v>0</v>
      </c>
      <c r="N22" s="112"/>
      <c r="O22" s="112"/>
      <c r="P22" s="112">
        <f t="shared" si="2"/>
        <v>0</v>
      </c>
      <c r="Q22" s="31"/>
      <c r="R22" s="43" t="s">
        <v>24</v>
      </c>
      <c r="S22" s="88" t="str">
        <f>ROUND(P43/1000,0) &amp;" GWh"</f>
        <v>378 GWh</v>
      </c>
      <c r="T22" s="38"/>
      <c r="U22" s="36"/>
    </row>
    <row r="23" spans="1:34" ht="15.75">
      <c r="A23" s="5" t="s">
        <v>23</v>
      </c>
      <c r="B23" s="138">
        <f>[3]Fjärrvärmeproduktion!$N$882</f>
        <v>0</v>
      </c>
      <c r="C23" s="112"/>
      <c r="D23" s="112">
        <f>[3]Fjärrvärmeproduktion!$N$883</f>
        <v>0</v>
      </c>
      <c r="E23" s="112">
        <f>[3]Fjärrvärmeproduktion!$Q$884</f>
        <v>0</v>
      </c>
      <c r="F23" s="112">
        <f>[3]Fjärrvärmeproduktion!$N$885</f>
        <v>0</v>
      </c>
      <c r="G23" s="112">
        <f>[3]Fjärrvärmeproduktion!$R$886</f>
        <v>0</v>
      </c>
      <c r="H23" s="112">
        <f>[3]Fjärrvärmeproduktion!$S$887</f>
        <v>0</v>
      </c>
      <c r="I23" s="112">
        <f>[3]Fjärrvärmeproduktion!$N$888</f>
        <v>0</v>
      </c>
      <c r="J23" s="112">
        <f>[3]Fjärrvärmeproduktion!$T$886</f>
        <v>0</v>
      </c>
      <c r="K23" s="112">
        <f>[3]Fjärrvärmeproduktion!U884</f>
        <v>0</v>
      </c>
      <c r="L23" s="112">
        <f>[3]Fjärrvärmeproduktion!V884</f>
        <v>0</v>
      </c>
      <c r="M23" s="112">
        <f>[3]Fjärrvärmeproduktion!$W$887</f>
        <v>0</v>
      </c>
      <c r="N23" s="112"/>
      <c r="O23" s="112"/>
      <c r="P23" s="112">
        <f t="shared" si="2"/>
        <v>0</v>
      </c>
      <c r="Q23" s="31"/>
      <c r="R23" s="41"/>
      <c r="S23" s="4"/>
      <c r="T23" s="39"/>
      <c r="U23" s="36"/>
    </row>
    <row r="24" spans="1:34" ht="15.75">
      <c r="A24" s="5" t="s">
        <v>14</v>
      </c>
      <c r="B24" s="148">
        <f>SUM(B18:B23)</f>
        <v>37776</v>
      </c>
      <c r="C24" s="112">
        <f t="shared" ref="C24:O24" si="3">SUM(C18:C23)</f>
        <v>0</v>
      </c>
      <c r="D24" s="112">
        <f t="shared" si="3"/>
        <v>458</v>
      </c>
      <c r="E24" s="112">
        <f t="shared" si="3"/>
        <v>0</v>
      </c>
      <c r="F24" s="112">
        <f t="shared" si="3"/>
        <v>0</v>
      </c>
      <c r="G24" s="112">
        <f t="shared" si="3"/>
        <v>0</v>
      </c>
      <c r="H24" s="112">
        <f t="shared" si="3"/>
        <v>38561</v>
      </c>
      <c r="I24" s="112">
        <f t="shared" si="3"/>
        <v>0</v>
      </c>
      <c r="J24" s="112">
        <f t="shared" si="3"/>
        <v>0</v>
      </c>
      <c r="K24" s="112">
        <f t="shared" si="3"/>
        <v>0</v>
      </c>
      <c r="L24" s="112">
        <f t="shared" si="3"/>
        <v>0</v>
      </c>
      <c r="M24" s="112">
        <f t="shared" si="3"/>
        <v>0</v>
      </c>
      <c r="N24" s="112">
        <f t="shared" si="3"/>
        <v>0</v>
      </c>
      <c r="O24" s="112">
        <f t="shared" si="3"/>
        <v>0</v>
      </c>
      <c r="P24" s="112">
        <f t="shared" si="2"/>
        <v>39019</v>
      </c>
      <c r="Q24" s="31"/>
      <c r="R24" s="41"/>
      <c r="S24" s="4" t="s">
        <v>25</v>
      </c>
      <c r="T24" s="39" t="s">
        <v>26</v>
      </c>
      <c r="U24" s="36"/>
    </row>
    <row r="25" spans="1:34" ht="15.75">
      <c r="B25" s="109"/>
      <c r="C25" s="109"/>
      <c r="D25" s="109"/>
      <c r="E25" s="109"/>
      <c r="F25" s="109"/>
      <c r="G25" s="109"/>
      <c r="H25" s="109"/>
      <c r="I25" s="109"/>
      <c r="J25" s="109"/>
      <c r="K25" s="109"/>
      <c r="L25" s="109"/>
      <c r="M25" s="109"/>
      <c r="N25" s="109"/>
      <c r="O25" s="109"/>
      <c r="P25" s="109"/>
      <c r="Q25" s="31"/>
      <c r="R25" s="85" t="str">
        <f>C30</f>
        <v>El</v>
      </c>
      <c r="S25" s="61" t="str">
        <f>ROUND(C43/1000,0) &amp;" GWh"</f>
        <v>161 GWh</v>
      </c>
      <c r="T25" s="42">
        <f>C$44</f>
        <v>0.4272616952469297</v>
      </c>
      <c r="U25" s="36"/>
    </row>
    <row r="26" spans="1:34" ht="15.75">
      <c r="B26" s="110"/>
      <c r="C26" s="109"/>
      <c r="D26" s="109"/>
      <c r="E26" s="109"/>
      <c r="F26" s="109"/>
      <c r="G26" s="109"/>
      <c r="H26" s="109"/>
      <c r="I26" s="109"/>
      <c r="J26" s="109"/>
      <c r="K26" s="109"/>
      <c r="L26" s="109"/>
      <c r="M26" s="109"/>
      <c r="N26" s="109"/>
      <c r="O26" s="109"/>
      <c r="P26" s="109"/>
      <c r="Q26" s="31"/>
      <c r="R26" s="86" t="str">
        <f>D30</f>
        <v>Oljeprodukter</v>
      </c>
      <c r="S26" s="61" t="str">
        <f>ROUND(D43/1000,0) &amp;" GWh"</f>
        <v>126 GWh</v>
      </c>
      <c r="T26" s="42">
        <f>D$44</f>
        <v>0.33382202512182879</v>
      </c>
      <c r="U26" s="36"/>
    </row>
    <row r="27" spans="1:34" ht="15.75">
      <c r="B27" s="60"/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31"/>
      <c r="R27" s="86" t="str">
        <f>E30</f>
        <v>Kol och koks</v>
      </c>
      <c r="S27" s="61" t="str">
        <f>ROUND(E43/1000,0) &amp;" GWh"</f>
        <v>0 GWh</v>
      </c>
      <c r="T27" s="42">
        <f>E$44</f>
        <v>0</v>
      </c>
      <c r="U27" s="36"/>
    </row>
    <row r="28" spans="1:34" ht="18.75">
      <c r="A28" s="3" t="s">
        <v>27</v>
      </c>
      <c r="B28" s="7"/>
      <c r="C28" s="60"/>
      <c r="D28" s="7"/>
      <c r="E28" s="7"/>
      <c r="F28" s="7"/>
      <c r="G28" s="7"/>
      <c r="H28" s="7"/>
      <c r="I28" s="60"/>
      <c r="J28" s="60"/>
      <c r="K28" s="60"/>
      <c r="L28" s="60"/>
      <c r="M28" s="60"/>
      <c r="N28" s="60"/>
      <c r="O28" s="60"/>
      <c r="P28" s="60"/>
      <c r="Q28" s="31"/>
      <c r="R28" s="86" t="str">
        <f>F30</f>
        <v>Gasol/naturgas</v>
      </c>
      <c r="S28" s="61" t="str">
        <f>ROUND(F43/1000,0) &amp;" GWh"</f>
        <v>13 GWh</v>
      </c>
      <c r="T28" s="42">
        <f>F$44</f>
        <v>3.4396383574873089E-2</v>
      </c>
      <c r="U28" s="36"/>
    </row>
    <row r="29" spans="1:34" ht="15.75">
      <c r="A29" s="79" t="str">
        <f>A2</f>
        <v>1270 Tomelilla</v>
      </c>
      <c r="B29" s="60"/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31"/>
      <c r="R29" s="86" t="str">
        <f>G30</f>
        <v>Biodrivmedel</v>
      </c>
      <c r="S29" s="61" t="str">
        <f>ROUND(G43/1000,0) &amp;" GWh"</f>
        <v>18 GWh</v>
      </c>
      <c r="T29" s="42">
        <f>G$44</f>
        <v>4.8609743338860895E-2</v>
      </c>
      <c r="U29" s="36"/>
    </row>
    <row r="30" spans="1:34" ht="30">
      <c r="A30" s="6">
        <v>2017</v>
      </c>
      <c r="B30" s="67" t="s">
        <v>70</v>
      </c>
      <c r="C30" s="56" t="s">
        <v>8</v>
      </c>
      <c r="D30" s="54" t="s">
        <v>32</v>
      </c>
      <c r="E30" s="54" t="s">
        <v>2</v>
      </c>
      <c r="F30" s="55" t="s">
        <v>3</v>
      </c>
      <c r="G30" s="54" t="s">
        <v>28</v>
      </c>
      <c r="H30" s="54" t="s">
        <v>52</v>
      </c>
      <c r="I30" s="55" t="s">
        <v>5</v>
      </c>
      <c r="J30" s="54" t="s">
        <v>4</v>
      </c>
      <c r="K30" s="54" t="s">
        <v>6</v>
      </c>
      <c r="L30" s="54" t="s">
        <v>7</v>
      </c>
      <c r="M30" s="54" t="s">
        <v>71</v>
      </c>
      <c r="N30" s="54" t="s">
        <v>68</v>
      </c>
      <c r="O30" s="55" t="s">
        <v>68</v>
      </c>
      <c r="P30" s="57" t="s">
        <v>29</v>
      </c>
      <c r="Q30" s="31"/>
      <c r="R30" s="85" t="str">
        <f>H30</f>
        <v>Biobränslen</v>
      </c>
      <c r="S30" s="61" t="str">
        <f>ROUND(H43/1000,0) &amp;" GWh"</f>
        <v>59 GWh</v>
      </c>
      <c r="T30" s="42">
        <f>H$44</f>
        <v>0.15591015271750755</v>
      </c>
      <c r="U30" s="36"/>
    </row>
    <row r="31" spans="1:34" s="29" customFormat="1">
      <c r="A31" s="26"/>
      <c r="B31" s="80" t="s">
        <v>65</v>
      </c>
      <c r="C31" s="83" t="s">
        <v>64</v>
      </c>
      <c r="D31" s="80" t="s">
        <v>59</v>
      </c>
      <c r="E31" s="27"/>
      <c r="F31" s="80" t="s">
        <v>61</v>
      </c>
      <c r="G31" s="80" t="s">
        <v>107</v>
      </c>
      <c r="H31" s="80" t="s">
        <v>69</v>
      </c>
      <c r="I31" s="80" t="s">
        <v>62</v>
      </c>
      <c r="J31" s="27"/>
      <c r="K31" s="27"/>
      <c r="L31" s="27"/>
      <c r="M31" s="27"/>
      <c r="N31" s="28"/>
      <c r="O31" s="28"/>
      <c r="P31" s="82" t="s">
        <v>67</v>
      </c>
      <c r="Q31" s="32"/>
      <c r="R31" s="85" t="str">
        <f>I30</f>
        <v>Biogas</v>
      </c>
      <c r="S31" s="61" t="str">
        <f>ROUND(I43/1000,0) &amp;" GWh"</f>
        <v>0 GWh</v>
      </c>
      <c r="T31" s="42">
        <f>I$44</f>
        <v>0</v>
      </c>
      <c r="U31" s="35"/>
      <c r="AG31" s="30"/>
      <c r="AH31" s="30"/>
    </row>
    <row r="32" spans="1:34" ht="15.75">
      <c r="A32" s="5" t="s">
        <v>30</v>
      </c>
      <c r="B32" s="93">
        <f>[3]Slutanvändning!$N$1223</f>
        <v>0</v>
      </c>
      <c r="C32" s="93">
        <f>[3]Slutanvändning!$N$1224</f>
        <v>27659</v>
      </c>
      <c r="D32" s="93">
        <f>[3]Slutanvändning!$N$1217</f>
        <v>28027</v>
      </c>
      <c r="E32" s="93">
        <f>[3]Slutanvändning!$Q$1218</f>
        <v>0</v>
      </c>
      <c r="F32" s="104">
        <f>[3]Slutanvändning!$N$1219</f>
        <v>0</v>
      </c>
      <c r="G32" s="93">
        <f>[3]Slutanvändning!$N$1220</f>
        <v>6488</v>
      </c>
      <c r="H32" s="104">
        <f>[3]Slutanvändning!$N$1221</f>
        <v>0</v>
      </c>
      <c r="I32" s="93">
        <f>[3]Slutanvändning!$N$1222</f>
        <v>0</v>
      </c>
      <c r="J32" s="93"/>
      <c r="K32" s="93">
        <f>[3]Slutanvändning!U1218</f>
        <v>0</v>
      </c>
      <c r="L32" s="93">
        <f>[3]Slutanvändning!V1218</f>
        <v>0</v>
      </c>
      <c r="M32" s="93"/>
      <c r="N32" s="93"/>
      <c r="O32" s="93"/>
      <c r="P32" s="93">
        <f t="shared" ref="P32:P38" si="4">SUM(B32:N32)</f>
        <v>62174</v>
      </c>
      <c r="Q32" s="33"/>
      <c r="R32" s="86" t="str">
        <f>J30</f>
        <v>Avlutar</v>
      </c>
      <c r="S32" s="61" t="str">
        <f>ROUND(J43/1000,0) &amp;" GWh"</f>
        <v>0 GWh</v>
      </c>
      <c r="T32" s="42">
        <f>J$44</f>
        <v>0</v>
      </c>
      <c r="U32" s="36"/>
    </row>
    <row r="33" spans="1:47" ht="15.75">
      <c r="A33" s="5" t="s">
        <v>33</v>
      </c>
      <c r="B33" s="93">
        <f>[3]Slutanvändning!$N$1232</f>
        <v>1900</v>
      </c>
      <c r="C33" s="93">
        <f>[3]Slutanvändning!$N$1233</f>
        <v>21776</v>
      </c>
      <c r="D33" s="93">
        <f>[3]Slutanvändning!$N$1226</f>
        <v>1131</v>
      </c>
      <c r="E33" s="93">
        <f>[3]Slutanvändning!$Q$1227</f>
        <v>0</v>
      </c>
      <c r="F33" s="137">
        <f>[3]Slutanvändning!$N$1228</f>
        <v>12993</v>
      </c>
      <c r="G33" s="93">
        <f>[3]Slutanvändning!$N$1229</f>
        <v>0</v>
      </c>
      <c r="H33" s="140">
        <f>[3]Slutanvändning!$N$1230</f>
        <v>1338</v>
      </c>
      <c r="I33" s="93">
        <f>[3]Slutanvändning!$N$1231</f>
        <v>0</v>
      </c>
      <c r="J33" s="93"/>
      <c r="K33" s="93">
        <f>[3]Slutanvändning!U1227</f>
        <v>0</v>
      </c>
      <c r="L33" s="93">
        <f>[3]Slutanvändning!V1227</f>
        <v>0</v>
      </c>
      <c r="M33" s="93"/>
      <c r="N33" s="93"/>
      <c r="O33" s="93"/>
      <c r="P33" s="93">
        <f t="shared" si="4"/>
        <v>39138</v>
      </c>
      <c r="Q33" s="33"/>
      <c r="R33" s="85" t="str">
        <f>K30</f>
        <v>Torv</v>
      </c>
      <c r="S33" s="61" t="str">
        <f>ROUND(K43/1000,0) &amp;" GWh"</f>
        <v>0 GWh</v>
      </c>
      <c r="T33" s="42">
        <f>K$44</f>
        <v>0</v>
      </c>
      <c r="U33" s="36"/>
    </row>
    <row r="34" spans="1:47" ht="15.75">
      <c r="A34" s="5" t="s">
        <v>34</v>
      </c>
      <c r="B34" s="93">
        <f>[3]Slutanvändning!$N$1241</f>
        <v>11600</v>
      </c>
      <c r="C34" s="93">
        <f>[3]Slutanvändning!$N$1242</f>
        <v>16351</v>
      </c>
      <c r="D34" s="93">
        <f>[3]Slutanvändning!$N$1235</f>
        <v>441</v>
      </c>
      <c r="E34" s="93">
        <f>[3]Slutanvändning!$Q$1236</f>
        <v>0</v>
      </c>
      <c r="F34" s="104">
        <f>[3]Slutanvändning!$N$1237</f>
        <v>0</v>
      </c>
      <c r="G34" s="93">
        <f>[3]Slutanvändning!$N$1238</f>
        <v>0</v>
      </c>
      <c r="H34" s="104">
        <f>[3]Slutanvändning!$N$1239</f>
        <v>0</v>
      </c>
      <c r="I34" s="93">
        <f>[3]Slutanvändning!$N$1240</f>
        <v>0</v>
      </c>
      <c r="J34" s="93"/>
      <c r="K34" s="93">
        <f>[3]Slutanvändning!U1236</f>
        <v>0</v>
      </c>
      <c r="L34" s="93">
        <f>[3]Slutanvändning!V1236</f>
        <v>0</v>
      </c>
      <c r="M34" s="93"/>
      <c r="N34" s="93"/>
      <c r="O34" s="93"/>
      <c r="P34" s="93">
        <f t="shared" si="4"/>
        <v>28392</v>
      </c>
      <c r="Q34" s="33"/>
      <c r="R34" s="86" t="str">
        <f>L30</f>
        <v>Avfall</v>
      </c>
      <c r="S34" s="61" t="str">
        <f>ROUND(L43/1000,0) &amp;" GWh"</f>
        <v>0 GWh</v>
      </c>
      <c r="T34" s="42">
        <f>L$44</f>
        <v>0</v>
      </c>
      <c r="U34" s="36"/>
      <c r="V34" s="8"/>
      <c r="W34" s="59"/>
    </row>
    <row r="35" spans="1:47" ht="15.75">
      <c r="A35" s="5" t="s">
        <v>35</v>
      </c>
      <c r="B35" s="93">
        <f>[3]Slutanvändning!$N$1250</f>
        <v>0</v>
      </c>
      <c r="C35" s="93">
        <f>[3]Slutanvändning!$N$1251</f>
        <v>2</v>
      </c>
      <c r="D35" s="93">
        <f>[3]Slutanvändning!$N$1244</f>
        <v>95055</v>
      </c>
      <c r="E35" s="93">
        <f>[3]Slutanvändning!$Q$1245</f>
        <v>0</v>
      </c>
      <c r="F35" s="104">
        <f>[3]Slutanvändning!$N$1246</f>
        <v>0</v>
      </c>
      <c r="G35" s="93">
        <f>[3]Slutanvändning!$N$1247</f>
        <v>11874</v>
      </c>
      <c r="H35" s="104">
        <f>[3]Slutanvändning!$N$1248</f>
        <v>0</v>
      </c>
      <c r="I35" s="93">
        <f>[3]Slutanvändning!$N$1249</f>
        <v>0</v>
      </c>
      <c r="J35" s="93"/>
      <c r="K35" s="93">
        <f>[3]Slutanvändning!U1245</f>
        <v>0</v>
      </c>
      <c r="L35" s="93">
        <f>[3]Slutanvändning!V1245</f>
        <v>0</v>
      </c>
      <c r="M35" s="93"/>
      <c r="N35" s="93"/>
      <c r="O35" s="93"/>
      <c r="P35" s="93">
        <f>SUM(B35:N35)</f>
        <v>106931</v>
      </c>
      <c r="Q35" s="33"/>
      <c r="R35" s="85" t="str">
        <f>M30</f>
        <v>RT-flis</v>
      </c>
      <c r="S35" s="61" t="str">
        <f>ROUND(M43/1000,0) &amp;" GWh"</f>
        <v>0 GWh</v>
      </c>
      <c r="T35" s="42">
        <f>M$44</f>
        <v>0</v>
      </c>
      <c r="U35" s="36"/>
    </row>
    <row r="36" spans="1:47" ht="15.75">
      <c r="A36" s="5" t="s">
        <v>36</v>
      </c>
      <c r="B36" s="93">
        <f>[3]Slutanvändning!$N$1259</f>
        <v>0</v>
      </c>
      <c r="C36" s="93">
        <f>[3]Slutanvändning!$N$1260</f>
        <v>20332</v>
      </c>
      <c r="D36" s="93">
        <f>[3]Slutanvändning!$N$1253</f>
        <v>694</v>
      </c>
      <c r="E36" s="93">
        <f>[3]Slutanvändning!$Q$1254</f>
        <v>0</v>
      </c>
      <c r="F36" s="104">
        <f>[3]Slutanvändning!$N$1255</f>
        <v>0</v>
      </c>
      <c r="G36" s="93">
        <f>[3]Slutanvändning!$N$1256</f>
        <v>0</v>
      </c>
      <c r="H36" s="104">
        <f>[3]Slutanvändning!$N$1257</f>
        <v>0</v>
      </c>
      <c r="I36" s="93">
        <f>[3]Slutanvändning!$N$1258</f>
        <v>0</v>
      </c>
      <c r="J36" s="93"/>
      <c r="K36" s="93">
        <f>[3]Slutanvändning!U1254</f>
        <v>0</v>
      </c>
      <c r="L36" s="93">
        <f>[3]Slutanvändning!V1254</f>
        <v>0</v>
      </c>
      <c r="M36" s="93"/>
      <c r="N36" s="93"/>
      <c r="O36" s="93"/>
      <c r="P36" s="93">
        <f t="shared" si="4"/>
        <v>21026</v>
      </c>
      <c r="Q36" s="33"/>
      <c r="R36" s="85" t="str">
        <f>N30</f>
        <v>Övrigt</v>
      </c>
      <c r="S36" s="61" t="str">
        <f>ROUND(N43/1000,0) &amp;" GWh"</f>
        <v>0 GWh</v>
      </c>
      <c r="T36" s="42">
        <f>N$44</f>
        <v>0</v>
      </c>
      <c r="U36" s="36"/>
    </row>
    <row r="37" spans="1:47" ht="15.75">
      <c r="A37" s="5" t="s">
        <v>37</v>
      </c>
      <c r="B37" s="93">
        <f>[3]Slutanvändning!$N$1268</f>
        <v>4000</v>
      </c>
      <c r="C37" s="93">
        <f>[3]Slutanvändning!$N$1269</f>
        <v>50289</v>
      </c>
      <c r="D37" s="93">
        <f>[3]Slutanvändning!$N$1262</f>
        <v>293</v>
      </c>
      <c r="E37" s="93">
        <f>[3]Slutanvändning!$Q$1263</f>
        <v>0</v>
      </c>
      <c r="F37" s="104">
        <f>[3]Slutanvändning!$N$1264</f>
        <v>0</v>
      </c>
      <c r="G37" s="93">
        <f>[3]Slutanvändning!$N$1265</f>
        <v>0</v>
      </c>
      <c r="H37" s="104">
        <f>[3]Slutanvändning!$N$1266</f>
        <v>18995</v>
      </c>
      <c r="I37" s="93">
        <f>[3]Slutanvändning!$N$1267</f>
        <v>0</v>
      </c>
      <c r="J37" s="93"/>
      <c r="K37" s="93">
        <f>[3]Slutanvändning!U1263</f>
        <v>0</v>
      </c>
      <c r="L37" s="93">
        <f>[3]Slutanvändning!V1263</f>
        <v>0</v>
      </c>
      <c r="M37" s="93"/>
      <c r="N37" s="93"/>
      <c r="O37" s="93"/>
      <c r="P37" s="93">
        <f t="shared" si="4"/>
        <v>73577</v>
      </c>
      <c r="Q37" s="33"/>
      <c r="R37" s="86" t="str">
        <f>O30</f>
        <v>Övrigt</v>
      </c>
      <c r="S37" s="61" t="str">
        <f>ROUND(O43/1000,0) &amp;" GWh"</f>
        <v>0 GWh</v>
      </c>
      <c r="T37" s="42">
        <f>O$44</f>
        <v>0</v>
      </c>
      <c r="U37" s="36"/>
    </row>
    <row r="38" spans="1:47" ht="15.75">
      <c r="A38" s="5" t="s">
        <v>38</v>
      </c>
      <c r="B38" s="93">
        <f>[3]Slutanvändning!$N$1277</f>
        <v>13400</v>
      </c>
      <c r="C38" s="93">
        <f>[3]Slutanvändning!$N$1278</f>
        <v>4050</v>
      </c>
      <c r="D38" s="93">
        <f>[3]Slutanvändning!$N$1271</f>
        <v>0</v>
      </c>
      <c r="E38" s="93">
        <f>[3]Slutanvändning!$Q$1272</f>
        <v>0</v>
      </c>
      <c r="F38" s="104">
        <f>[3]Slutanvändning!$N$1273</f>
        <v>0</v>
      </c>
      <c r="G38" s="93">
        <f>[3]Slutanvändning!$N$1274</f>
        <v>0</v>
      </c>
      <c r="H38" s="104">
        <f>[3]Slutanvändning!$N$1275</f>
        <v>0</v>
      </c>
      <c r="I38" s="93">
        <f>[3]Slutanvändning!$N$1276</f>
        <v>0</v>
      </c>
      <c r="J38" s="93"/>
      <c r="K38" s="93">
        <f>[3]Slutanvändning!U1272</f>
        <v>0</v>
      </c>
      <c r="L38" s="93">
        <f>[3]Slutanvändning!V1272</f>
        <v>0</v>
      </c>
      <c r="M38" s="93"/>
      <c r="N38" s="93"/>
      <c r="O38" s="93"/>
      <c r="P38" s="93">
        <f t="shared" si="4"/>
        <v>17450</v>
      </c>
      <c r="Q38" s="33"/>
      <c r="R38" s="44"/>
      <c r="S38" s="152" t="str">
        <f>ROUND(B43/1000,0) &amp;" GWh"</f>
        <v>0 GWh</v>
      </c>
      <c r="T38" s="40"/>
      <c r="U38" s="36"/>
    </row>
    <row r="39" spans="1:47" ht="15.75">
      <c r="A39" s="5" t="s">
        <v>39</v>
      </c>
      <c r="B39" s="93">
        <f>[3]Slutanvändning!$N$1286</f>
        <v>0</v>
      </c>
      <c r="C39" s="93">
        <f>[3]Slutanvändning!$N$1287</f>
        <v>8981</v>
      </c>
      <c r="D39" s="93">
        <f>[3]Slutanvändning!$N$1280</f>
        <v>0</v>
      </c>
      <c r="E39" s="93">
        <f>[3]Slutanvändning!$Q$1281</f>
        <v>0</v>
      </c>
      <c r="F39" s="104">
        <f>[3]Slutanvändning!$N$1282</f>
        <v>0</v>
      </c>
      <c r="G39" s="93">
        <f>[3]Slutanvändning!$N$1283</f>
        <v>0</v>
      </c>
      <c r="H39" s="104">
        <f>[3]Slutanvändning!$N$1284</f>
        <v>0</v>
      </c>
      <c r="I39" s="93">
        <f>[3]Slutanvändning!$N$1285</f>
        <v>0</v>
      </c>
      <c r="J39" s="93"/>
      <c r="K39" s="93">
        <f>[3]Slutanvändning!U1281</f>
        <v>0</v>
      </c>
      <c r="L39" s="93">
        <f>[3]Slutanvändning!V1281</f>
        <v>0</v>
      </c>
      <c r="M39" s="93"/>
      <c r="N39" s="93"/>
      <c r="O39" s="93"/>
      <c r="P39" s="93">
        <f>SUM(B39:N39)</f>
        <v>8981</v>
      </c>
      <c r="Q39" s="33"/>
      <c r="R39" s="41"/>
      <c r="S39" s="10"/>
      <c r="T39" s="64"/>
    </row>
    <row r="40" spans="1:47" ht="15.75">
      <c r="A40" s="5" t="s">
        <v>14</v>
      </c>
      <c r="B40" s="93">
        <f>SUM(B32:B39)</f>
        <v>30900</v>
      </c>
      <c r="C40" s="93">
        <f t="shared" ref="C40:O40" si="5">SUM(C32:C39)</f>
        <v>149440</v>
      </c>
      <c r="D40" s="93">
        <f t="shared" si="5"/>
        <v>125641</v>
      </c>
      <c r="E40" s="93">
        <f t="shared" si="5"/>
        <v>0</v>
      </c>
      <c r="F40" s="136">
        <f>SUM(F32:F39)</f>
        <v>12993</v>
      </c>
      <c r="G40" s="93">
        <f t="shared" si="5"/>
        <v>18362</v>
      </c>
      <c r="H40" s="149">
        <f t="shared" si="5"/>
        <v>20333</v>
      </c>
      <c r="I40" s="93">
        <f t="shared" si="5"/>
        <v>0</v>
      </c>
      <c r="J40" s="93">
        <f t="shared" si="5"/>
        <v>0</v>
      </c>
      <c r="K40" s="93">
        <f t="shared" si="5"/>
        <v>0</v>
      </c>
      <c r="L40" s="93">
        <f t="shared" si="5"/>
        <v>0</v>
      </c>
      <c r="M40" s="93">
        <f t="shared" si="5"/>
        <v>0</v>
      </c>
      <c r="N40" s="93">
        <f t="shared" si="5"/>
        <v>0</v>
      </c>
      <c r="O40" s="93">
        <f t="shared" si="5"/>
        <v>0</v>
      </c>
      <c r="P40" s="93">
        <f>SUM(B40:N40)</f>
        <v>357669</v>
      </c>
      <c r="Q40" s="33"/>
      <c r="R40" s="41"/>
      <c r="S40" s="10" t="s">
        <v>25</v>
      </c>
      <c r="T40" s="64" t="s">
        <v>26</v>
      </c>
    </row>
    <row r="41" spans="1:47">
      <c r="B41" s="60"/>
      <c r="C41" s="60"/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6"/>
      <c r="R41" s="41" t="s">
        <v>40</v>
      </c>
      <c r="S41" s="65" t="str">
        <f>ROUND((B46+C46)/1000,0) &amp;" GWh"</f>
        <v>19 GWh</v>
      </c>
      <c r="T41" s="117"/>
    </row>
    <row r="42" spans="1:47">
      <c r="A42" s="46" t="s">
        <v>43</v>
      </c>
      <c r="B42" s="94">
        <f>B39+B38+B37</f>
        <v>17400</v>
      </c>
      <c r="C42" s="94">
        <f>C39+C38+C37</f>
        <v>63320</v>
      </c>
      <c r="D42" s="94">
        <f>D39+D38+D37</f>
        <v>293</v>
      </c>
      <c r="E42" s="94">
        <f t="shared" ref="E42:P42" si="6">E39+E38+E37</f>
        <v>0</v>
      </c>
      <c r="F42" s="95">
        <f t="shared" si="6"/>
        <v>0</v>
      </c>
      <c r="G42" s="94">
        <f t="shared" si="6"/>
        <v>0</v>
      </c>
      <c r="H42" s="94">
        <f t="shared" si="6"/>
        <v>18995</v>
      </c>
      <c r="I42" s="95">
        <f t="shared" si="6"/>
        <v>0</v>
      </c>
      <c r="J42" s="94">
        <f t="shared" si="6"/>
        <v>0</v>
      </c>
      <c r="K42" s="94">
        <f t="shared" si="6"/>
        <v>0</v>
      </c>
      <c r="L42" s="94">
        <f t="shared" si="6"/>
        <v>0</v>
      </c>
      <c r="M42" s="94">
        <f t="shared" si="6"/>
        <v>0</v>
      </c>
      <c r="N42" s="94">
        <f t="shared" si="6"/>
        <v>0</v>
      </c>
      <c r="O42" s="94">
        <f t="shared" si="6"/>
        <v>0</v>
      </c>
      <c r="P42" s="94">
        <f t="shared" si="6"/>
        <v>100008</v>
      </c>
      <c r="Q42" s="34"/>
      <c r="R42" s="41" t="s">
        <v>41</v>
      </c>
      <c r="S42" s="11" t="str">
        <f>ROUND(P42/1000,0) &amp;" GWh"</f>
        <v>100 GWh</v>
      </c>
      <c r="T42" s="42">
        <f>P42/P40</f>
        <v>0.27961047784404014</v>
      </c>
    </row>
    <row r="43" spans="1:47">
      <c r="A43" s="47" t="s">
        <v>45</v>
      </c>
      <c r="B43" s="113"/>
      <c r="C43" s="114">
        <f>C40+C24-C7+C46</f>
        <v>161395.20000000001</v>
      </c>
      <c r="D43" s="114">
        <f t="shared" ref="D43:O43" si="7">D11+D24+D40</f>
        <v>126099</v>
      </c>
      <c r="E43" s="114">
        <f t="shared" si="7"/>
        <v>0</v>
      </c>
      <c r="F43" s="114">
        <f t="shared" si="7"/>
        <v>12993</v>
      </c>
      <c r="G43" s="114">
        <f t="shared" si="7"/>
        <v>18362</v>
      </c>
      <c r="H43" s="114">
        <f t="shared" si="7"/>
        <v>58894</v>
      </c>
      <c r="I43" s="114">
        <f t="shared" si="7"/>
        <v>0</v>
      </c>
      <c r="J43" s="114">
        <f t="shared" si="7"/>
        <v>0</v>
      </c>
      <c r="K43" s="114">
        <f t="shared" si="7"/>
        <v>0</v>
      </c>
      <c r="L43" s="114">
        <f t="shared" si="7"/>
        <v>0</v>
      </c>
      <c r="M43" s="114">
        <f t="shared" si="7"/>
        <v>0</v>
      </c>
      <c r="N43" s="114">
        <f t="shared" si="7"/>
        <v>0</v>
      </c>
      <c r="O43" s="114">
        <f t="shared" si="7"/>
        <v>0</v>
      </c>
      <c r="P43" s="115">
        <f>SUM(C43:O43)</f>
        <v>377743.2</v>
      </c>
      <c r="Q43" s="34"/>
      <c r="R43" s="41" t="s">
        <v>42</v>
      </c>
      <c r="S43" s="11" t="str">
        <f>ROUND(P36/1000,0) &amp;" GWh"</f>
        <v>21 GWh</v>
      </c>
      <c r="T43" s="63">
        <f>P36/P40</f>
        <v>5.8786196175793823E-2</v>
      </c>
    </row>
    <row r="44" spans="1:47">
      <c r="A44" s="47" t="s">
        <v>46</v>
      </c>
      <c r="B44" s="96"/>
      <c r="C44" s="103">
        <f>C43/$P$43</f>
        <v>0.4272616952469297</v>
      </c>
      <c r="D44" s="103">
        <f t="shared" ref="D44:P44" si="8">D43/$P$43</f>
        <v>0.33382202512182879</v>
      </c>
      <c r="E44" s="103">
        <f t="shared" si="8"/>
        <v>0</v>
      </c>
      <c r="F44" s="103">
        <f t="shared" si="8"/>
        <v>3.4396383574873089E-2</v>
      </c>
      <c r="G44" s="103">
        <f t="shared" si="8"/>
        <v>4.8609743338860895E-2</v>
      </c>
      <c r="H44" s="103">
        <f t="shared" si="8"/>
        <v>0.15591015271750755</v>
      </c>
      <c r="I44" s="103">
        <f t="shared" si="8"/>
        <v>0</v>
      </c>
      <c r="J44" s="103">
        <f t="shared" si="8"/>
        <v>0</v>
      </c>
      <c r="K44" s="103">
        <f t="shared" si="8"/>
        <v>0</v>
      </c>
      <c r="L44" s="103">
        <f t="shared" si="8"/>
        <v>0</v>
      </c>
      <c r="M44" s="103">
        <f t="shared" si="8"/>
        <v>0</v>
      </c>
      <c r="N44" s="103">
        <f t="shared" si="8"/>
        <v>0</v>
      </c>
      <c r="O44" s="103">
        <f t="shared" si="8"/>
        <v>0</v>
      </c>
      <c r="P44" s="103">
        <f t="shared" si="8"/>
        <v>1</v>
      </c>
      <c r="Q44" s="34"/>
      <c r="R44" s="41" t="s">
        <v>44</v>
      </c>
      <c r="S44" s="11" t="str">
        <f>ROUND(P34/1000,0) &amp;" GWh"</f>
        <v>28 GWh</v>
      </c>
      <c r="T44" s="42">
        <f>P34/P40</f>
        <v>7.9380656416966525E-2</v>
      </c>
      <c r="U44" s="36"/>
    </row>
    <row r="45" spans="1:47">
      <c r="A45" s="48"/>
      <c r="B45" s="104"/>
      <c r="C45" s="56"/>
      <c r="D45" s="56"/>
      <c r="E45" s="56"/>
      <c r="F45" s="67"/>
      <c r="G45" s="56"/>
      <c r="H45" s="56"/>
      <c r="I45" s="67"/>
      <c r="J45" s="56"/>
      <c r="K45" s="56"/>
      <c r="L45" s="56"/>
      <c r="M45" s="56"/>
      <c r="N45" s="67"/>
      <c r="O45" s="67"/>
      <c r="P45" s="67"/>
      <c r="Q45" s="34"/>
      <c r="R45" s="41" t="s">
        <v>31</v>
      </c>
      <c r="S45" s="11" t="str">
        <f>ROUND(P32/1000,0) &amp;" GWh"</f>
        <v>62 GWh</v>
      </c>
      <c r="T45" s="42">
        <f>P32/P40</f>
        <v>0.17383111200579307</v>
      </c>
      <c r="U45" s="36"/>
    </row>
    <row r="46" spans="1:47">
      <c r="A46" s="48" t="s">
        <v>49</v>
      </c>
      <c r="B46" s="68">
        <f>B24-B40</f>
        <v>6876</v>
      </c>
      <c r="C46" s="68">
        <f>(C40+C24)*0.08</f>
        <v>11955.2</v>
      </c>
      <c r="D46" s="56"/>
      <c r="E46" s="56"/>
      <c r="F46" s="67"/>
      <c r="G46" s="56"/>
      <c r="H46" s="56"/>
      <c r="I46" s="67"/>
      <c r="J46" s="56"/>
      <c r="K46" s="56"/>
      <c r="L46" s="56"/>
      <c r="M46" s="56"/>
      <c r="N46" s="67"/>
      <c r="O46" s="67"/>
      <c r="P46" s="52"/>
      <c r="Q46" s="34"/>
      <c r="R46" s="41" t="s">
        <v>47</v>
      </c>
      <c r="S46" s="11" t="str">
        <f>ROUND(P33/1000,0) &amp;" GWh"</f>
        <v>39 GWh</v>
      </c>
      <c r="T46" s="63">
        <f>P33/P40</f>
        <v>0.1094251948030162</v>
      </c>
      <c r="U46" s="36"/>
    </row>
    <row r="47" spans="1:47">
      <c r="A47" s="48" t="s">
        <v>51</v>
      </c>
      <c r="B47" s="97">
        <f>B46/B24</f>
        <v>0.18202033036848794</v>
      </c>
      <c r="C47" s="97">
        <f>C46/(C40+C24)</f>
        <v>0.08</v>
      </c>
      <c r="D47" s="56"/>
      <c r="E47" s="56"/>
      <c r="F47" s="67"/>
      <c r="G47" s="56"/>
      <c r="H47" s="56"/>
      <c r="I47" s="67"/>
      <c r="J47" s="56"/>
      <c r="K47" s="56"/>
      <c r="L47" s="56"/>
      <c r="M47" s="56"/>
      <c r="N47" s="67"/>
      <c r="O47" s="67"/>
      <c r="P47" s="67"/>
      <c r="Q47" s="34"/>
      <c r="R47" s="41" t="s">
        <v>48</v>
      </c>
      <c r="S47" s="11" t="str">
        <f>ROUND(P35/1000,0) &amp;" GWh"</f>
        <v>107 GWh</v>
      </c>
      <c r="T47" s="63">
        <f>P35/P40</f>
        <v>0.29896636275439026</v>
      </c>
    </row>
    <row r="48" spans="1:47" ht="15.75" thickBot="1">
      <c r="A48" s="13"/>
      <c r="B48" s="98"/>
      <c r="C48" s="99"/>
      <c r="D48" s="100"/>
      <c r="E48" s="100"/>
      <c r="F48" s="101"/>
      <c r="G48" s="100"/>
      <c r="H48" s="100"/>
      <c r="I48" s="101"/>
      <c r="J48" s="100"/>
      <c r="K48" s="100"/>
      <c r="L48" s="100"/>
      <c r="M48" s="99"/>
      <c r="N48" s="102"/>
      <c r="O48" s="102"/>
      <c r="P48" s="102"/>
      <c r="Q48" s="87"/>
      <c r="R48" s="69" t="s">
        <v>50</v>
      </c>
      <c r="S48" s="11" t="str">
        <f>ROUND(P40/1000,0) &amp;" GWh"</f>
        <v>358 GWh</v>
      </c>
      <c r="T48" s="70">
        <f>SUM(T42:T47)</f>
        <v>1</v>
      </c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3"/>
      <c r="AH48" s="13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</row>
    <row r="49" spans="1:47">
      <c r="A49" s="16"/>
      <c r="B49" s="14"/>
      <c r="C49" s="16"/>
      <c r="D49" s="15"/>
      <c r="E49" s="15"/>
      <c r="F49" s="24"/>
      <c r="G49" s="15"/>
      <c r="H49" s="15"/>
      <c r="I49" s="24"/>
      <c r="J49" s="15"/>
      <c r="K49" s="15"/>
      <c r="L49" s="15"/>
      <c r="M49" s="16"/>
      <c r="N49" s="17"/>
      <c r="O49" s="17"/>
      <c r="P49" s="17"/>
      <c r="Q49" s="16"/>
      <c r="R49" s="13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3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</row>
    <row r="50" spans="1:47">
      <c r="A50" s="16"/>
      <c r="B50" s="14"/>
      <c r="C50" s="18"/>
      <c r="D50" s="15"/>
      <c r="E50" s="15"/>
      <c r="F50" s="24"/>
      <c r="G50" s="15"/>
      <c r="H50" s="15"/>
      <c r="I50" s="24"/>
      <c r="J50" s="15"/>
      <c r="K50" s="15"/>
      <c r="L50" s="15"/>
      <c r="M50" s="16"/>
      <c r="N50" s="17"/>
      <c r="O50" s="17"/>
      <c r="P50" s="17"/>
      <c r="Q50" s="16"/>
      <c r="R50" s="13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3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</row>
    <row r="51" spans="1:47">
      <c r="A51" s="16"/>
      <c r="B51" s="14"/>
      <c r="C51" s="16"/>
      <c r="D51" s="15"/>
      <c r="E51" s="15"/>
      <c r="F51" s="24"/>
      <c r="G51" s="15"/>
      <c r="H51" s="15"/>
      <c r="I51" s="24"/>
      <c r="J51" s="15"/>
      <c r="K51" s="15"/>
      <c r="L51" s="15"/>
      <c r="M51" s="16"/>
      <c r="N51" s="17"/>
      <c r="O51" s="17"/>
      <c r="P51" s="17"/>
      <c r="Q51" s="16"/>
      <c r="R51" s="13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3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</row>
    <row r="52" spans="1:47">
      <c r="A52" s="16"/>
      <c r="B52" s="14"/>
      <c r="C52" s="16"/>
      <c r="D52" s="15"/>
      <c r="E52" s="15"/>
      <c r="F52" s="24"/>
      <c r="G52" s="15"/>
      <c r="H52" s="15"/>
      <c r="I52" s="24"/>
      <c r="J52" s="15"/>
      <c r="K52" s="15"/>
      <c r="L52" s="15"/>
      <c r="M52" s="16"/>
      <c r="N52" s="17"/>
      <c r="O52" s="17"/>
      <c r="P52" s="17"/>
      <c r="Q52" s="16"/>
      <c r="R52" s="13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3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</row>
    <row r="53" spans="1:47">
      <c r="A53" s="16"/>
      <c r="B53" s="14"/>
      <c r="C53" s="16"/>
      <c r="D53" s="15"/>
      <c r="E53" s="15"/>
      <c r="F53" s="24"/>
      <c r="G53" s="15"/>
      <c r="H53" s="15"/>
      <c r="I53" s="24"/>
      <c r="J53" s="15"/>
      <c r="K53" s="15"/>
      <c r="L53" s="15"/>
      <c r="M53" s="16"/>
      <c r="N53" s="17"/>
      <c r="O53" s="17"/>
      <c r="P53" s="17"/>
      <c r="Q53" s="16"/>
      <c r="R53" s="13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3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</row>
    <row r="54" spans="1:47">
      <c r="A54" s="16"/>
      <c r="B54" s="14"/>
      <c r="C54" s="16"/>
      <c r="D54" s="15"/>
      <c r="E54" s="15"/>
      <c r="F54" s="24"/>
      <c r="G54" s="15"/>
      <c r="H54" s="15"/>
      <c r="I54" s="24"/>
      <c r="J54" s="15"/>
      <c r="K54" s="15"/>
      <c r="L54" s="15"/>
      <c r="M54" s="16"/>
      <c r="N54" s="17"/>
      <c r="O54" s="17"/>
      <c r="P54" s="17"/>
      <c r="Q54" s="16"/>
      <c r="R54" s="13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3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</row>
    <row r="55" spans="1:47" ht="15.75">
      <c r="A55" s="16"/>
      <c r="B55" s="14"/>
      <c r="C55" s="16"/>
      <c r="D55" s="15"/>
      <c r="E55" s="15"/>
      <c r="F55" s="24"/>
      <c r="G55" s="15"/>
      <c r="H55" s="15"/>
      <c r="I55" s="24"/>
      <c r="J55" s="15"/>
      <c r="K55" s="15"/>
      <c r="L55" s="15"/>
      <c r="M55" s="16"/>
      <c r="N55" s="17"/>
      <c r="O55" s="17"/>
      <c r="P55" s="17"/>
      <c r="Q55" s="16"/>
      <c r="R55" s="10"/>
      <c r="S55" s="45"/>
      <c r="T55" s="50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3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</row>
    <row r="56" spans="1:47" ht="15.75">
      <c r="A56" s="16"/>
      <c r="B56" s="14"/>
      <c r="C56" s="16"/>
      <c r="D56" s="15"/>
      <c r="E56" s="15"/>
      <c r="F56" s="24"/>
      <c r="G56" s="15"/>
      <c r="H56" s="15"/>
      <c r="I56" s="24"/>
      <c r="J56" s="15"/>
      <c r="K56" s="15"/>
      <c r="L56" s="15"/>
      <c r="M56" s="16"/>
      <c r="N56" s="17"/>
      <c r="O56" s="17"/>
      <c r="P56" s="17"/>
      <c r="Q56" s="16"/>
      <c r="R56" s="10"/>
      <c r="S56" s="45"/>
      <c r="T56" s="50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3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</row>
    <row r="57" spans="1:47" ht="15.75">
      <c r="A57" s="16"/>
      <c r="B57" s="14"/>
      <c r="C57" s="16"/>
      <c r="D57" s="15"/>
      <c r="E57" s="15"/>
      <c r="F57" s="24"/>
      <c r="G57" s="15"/>
      <c r="H57" s="15"/>
      <c r="I57" s="24"/>
      <c r="J57" s="15"/>
      <c r="K57" s="15"/>
      <c r="L57" s="15"/>
      <c r="M57" s="16"/>
      <c r="N57" s="17"/>
      <c r="O57" s="17"/>
      <c r="P57" s="17"/>
      <c r="Q57" s="16"/>
      <c r="R57" s="10"/>
      <c r="S57" s="45"/>
      <c r="T57" s="50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3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</row>
    <row r="58" spans="1:47" ht="15.75">
      <c r="A58" s="10"/>
      <c r="B58" s="72"/>
      <c r="C58" s="19"/>
      <c r="D58" s="73"/>
      <c r="E58" s="73"/>
      <c r="F58" s="74"/>
      <c r="G58" s="73"/>
      <c r="H58" s="73"/>
      <c r="I58" s="74"/>
      <c r="J58" s="73"/>
      <c r="K58" s="73"/>
      <c r="L58" s="73"/>
      <c r="M58" s="45"/>
      <c r="N58" s="84"/>
      <c r="O58" s="84"/>
      <c r="P58" s="75"/>
      <c r="Q58" s="10"/>
      <c r="R58" s="10"/>
      <c r="S58" s="45"/>
      <c r="T58" s="50"/>
    </row>
    <row r="59" spans="1:47" ht="15.75">
      <c r="A59" s="10"/>
      <c r="B59" s="72"/>
      <c r="C59" s="19"/>
      <c r="D59" s="73"/>
      <c r="E59" s="73"/>
      <c r="F59" s="74"/>
      <c r="G59" s="73"/>
      <c r="H59" s="73"/>
      <c r="I59" s="74"/>
      <c r="J59" s="73"/>
      <c r="K59" s="73"/>
      <c r="L59" s="73"/>
      <c r="M59" s="45"/>
      <c r="N59" s="84"/>
      <c r="O59" s="84"/>
      <c r="P59" s="75"/>
      <c r="Q59" s="10"/>
      <c r="R59" s="10"/>
      <c r="S59" s="20"/>
      <c r="T59" s="21"/>
    </row>
    <row r="60" spans="1:47" ht="15.75">
      <c r="A60" s="10"/>
      <c r="B60" s="72"/>
      <c r="C60" s="19"/>
      <c r="D60" s="73"/>
      <c r="E60" s="73"/>
      <c r="F60" s="74"/>
      <c r="G60" s="73"/>
      <c r="H60" s="73"/>
      <c r="I60" s="74"/>
      <c r="J60" s="73"/>
      <c r="K60" s="73"/>
      <c r="L60" s="73"/>
      <c r="M60" s="45"/>
      <c r="N60" s="84"/>
      <c r="O60" s="84"/>
      <c r="P60" s="75"/>
      <c r="Q60" s="10"/>
      <c r="R60" s="10"/>
      <c r="S60" s="10"/>
      <c r="T60" s="45"/>
    </row>
    <row r="61" spans="1:47" ht="15.75">
      <c r="A61" s="9"/>
      <c r="B61" s="72"/>
      <c r="C61" s="19"/>
      <c r="D61" s="73"/>
      <c r="E61" s="73"/>
      <c r="F61" s="74"/>
      <c r="G61" s="73"/>
      <c r="H61" s="73"/>
      <c r="I61" s="74"/>
      <c r="J61" s="73"/>
      <c r="K61" s="73"/>
      <c r="L61" s="73"/>
      <c r="M61" s="45"/>
      <c r="N61" s="84"/>
      <c r="O61" s="84"/>
      <c r="P61" s="75"/>
      <c r="Q61" s="10"/>
      <c r="R61" s="10"/>
      <c r="S61" s="77"/>
      <c r="T61" s="78"/>
    </row>
    <row r="62" spans="1:47" ht="15.75">
      <c r="A62" s="10"/>
      <c r="B62" s="72"/>
      <c r="C62" s="19"/>
      <c r="D62" s="72"/>
      <c r="E62" s="72"/>
      <c r="F62" s="76"/>
      <c r="G62" s="72"/>
      <c r="H62" s="72"/>
      <c r="I62" s="76"/>
      <c r="J62" s="72"/>
      <c r="K62" s="72"/>
      <c r="L62" s="72"/>
      <c r="M62" s="45"/>
      <c r="N62" s="84"/>
      <c r="O62" s="84"/>
      <c r="P62" s="75"/>
      <c r="Q62" s="10"/>
      <c r="R62" s="10"/>
      <c r="S62" s="45"/>
      <c r="T62" s="50"/>
    </row>
    <row r="63" spans="1:47" ht="15.75">
      <c r="A63" s="10"/>
      <c r="B63" s="72"/>
      <c r="C63" s="10"/>
      <c r="D63" s="72"/>
      <c r="E63" s="72"/>
      <c r="F63" s="76"/>
      <c r="G63" s="72"/>
      <c r="H63" s="72"/>
      <c r="I63" s="76"/>
      <c r="J63" s="72"/>
      <c r="K63" s="72"/>
      <c r="L63" s="72"/>
      <c r="M63" s="10"/>
      <c r="N63" s="75"/>
      <c r="O63" s="75"/>
      <c r="P63" s="75"/>
      <c r="Q63" s="10"/>
      <c r="R63" s="10"/>
      <c r="S63" s="45"/>
      <c r="T63" s="50"/>
    </row>
    <row r="64" spans="1:47" ht="15.75">
      <c r="A64" s="10"/>
      <c r="B64" s="72"/>
      <c r="C64" s="10"/>
      <c r="D64" s="72"/>
      <c r="E64" s="72"/>
      <c r="F64" s="76"/>
      <c r="G64" s="72"/>
      <c r="H64" s="72"/>
      <c r="I64" s="76"/>
      <c r="J64" s="72"/>
      <c r="K64" s="72"/>
      <c r="L64" s="72"/>
      <c r="M64" s="10"/>
      <c r="N64" s="75"/>
      <c r="O64" s="75"/>
      <c r="P64" s="75"/>
      <c r="Q64" s="10"/>
      <c r="R64" s="10"/>
      <c r="S64" s="45"/>
      <c r="T64" s="50"/>
    </row>
    <row r="65" spans="1:20" ht="15.75">
      <c r="A65" s="10"/>
      <c r="B65" s="56"/>
      <c r="C65" s="10"/>
      <c r="D65" s="56"/>
      <c r="E65" s="56"/>
      <c r="F65" s="67"/>
      <c r="G65" s="56"/>
      <c r="H65" s="56"/>
      <c r="I65" s="67"/>
      <c r="J65" s="56"/>
      <c r="K65" s="72"/>
      <c r="L65" s="72"/>
      <c r="M65" s="10"/>
      <c r="N65" s="75"/>
      <c r="O65" s="75"/>
      <c r="P65" s="75"/>
      <c r="Q65" s="10"/>
      <c r="R65" s="10"/>
      <c r="S65" s="45"/>
      <c r="T65" s="50"/>
    </row>
    <row r="66" spans="1:20" ht="15.75">
      <c r="A66" s="10"/>
      <c r="B66" s="56"/>
      <c r="C66" s="10"/>
      <c r="D66" s="56"/>
      <c r="E66" s="56"/>
      <c r="F66" s="67"/>
      <c r="G66" s="56"/>
      <c r="H66" s="56"/>
      <c r="I66" s="67"/>
      <c r="J66" s="56"/>
      <c r="K66" s="72"/>
      <c r="L66" s="72"/>
      <c r="M66" s="10"/>
      <c r="N66" s="75"/>
      <c r="O66" s="75"/>
      <c r="P66" s="75"/>
      <c r="Q66" s="10"/>
      <c r="R66" s="10"/>
      <c r="S66" s="45"/>
      <c r="T66" s="50"/>
    </row>
    <row r="67" spans="1:20" ht="15.75">
      <c r="A67" s="10"/>
      <c r="B67" s="56"/>
      <c r="C67" s="10"/>
      <c r="D67" s="56"/>
      <c r="E67" s="56"/>
      <c r="F67" s="67"/>
      <c r="G67" s="56"/>
      <c r="H67" s="56"/>
      <c r="I67" s="67"/>
      <c r="J67" s="56"/>
      <c r="K67" s="72"/>
      <c r="L67" s="72"/>
      <c r="M67" s="10"/>
      <c r="N67" s="75"/>
      <c r="O67" s="75"/>
      <c r="P67" s="75"/>
      <c r="Q67" s="10"/>
      <c r="R67" s="10"/>
      <c r="S67" s="45"/>
      <c r="T67" s="50"/>
    </row>
    <row r="68" spans="1:20" ht="15.75">
      <c r="A68" s="10"/>
      <c r="B68" s="56"/>
      <c r="C68" s="10"/>
      <c r="D68" s="56"/>
      <c r="E68" s="56"/>
      <c r="F68" s="67"/>
      <c r="G68" s="56"/>
      <c r="H68" s="56"/>
      <c r="I68" s="67"/>
      <c r="J68" s="56"/>
      <c r="K68" s="72"/>
      <c r="L68" s="72"/>
      <c r="M68" s="10"/>
      <c r="N68" s="75"/>
      <c r="O68" s="75"/>
      <c r="P68" s="75"/>
      <c r="Q68" s="10"/>
      <c r="R68" s="51"/>
      <c r="S68" s="20"/>
      <c r="T68" s="23"/>
    </row>
    <row r="69" spans="1:20">
      <c r="A69" s="10"/>
      <c r="B69" s="56"/>
      <c r="C69" s="10"/>
      <c r="D69" s="56"/>
      <c r="E69" s="56"/>
      <c r="F69" s="67"/>
      <c r="G69" s="56"/>
      <c r="H69" s="56"/>
      <c r="I69" s="67"/>
      <c r="J69" s="56"/>
      <c r="K69" s="72"/>
      <c r="L69" s="72"/>
      <c r="M69" s="10"/>
      <c r="N69" s="75"/>
      <c r="O69" s="75"/>
      <c r="P69" s="75"/>
      <c r="Q69" s="10"/>
    </row>
    <row r="70" spans="1:20">
      <c r="A70" s="10"/>
      <c r="B70" s="56"/>
      <c r="C70" s="10"/>
      <c r="D70" s="56"/>
      <c r="E70" s="56"/>
      <c r="F70" s="67"/>
      <c r="G70" s="56"/>
      <c r="H70" s="56"/>
      <c r="I70" s="67"/>
      <c r="J70" s="56"/>
      <c r="K70" s="72"/>
      <c r="L70" s="72"/>
      <c r="M70" s="10"/>
      <c r="N70" s="75"/>
      <c r="O70" s="75"/>
      <c r="P70" s="75"/>
      <c r="Q70" s="10"/>
    </row>
    <row r="71" spans="1:20" ht="15.75">
      <c r="A71" s="10"/>
      <c r="B71" s="22"/>
      <c r="C71" s="10"/>
      <c r="D71" s="22"/>
      <c r="E71" s="22"/>
      <c r="F71" s="25"/>
      <c r="G71" s="22"/>
      <c r="H71" s="22"/>
      <c r="I71" s="25"/>
      <c r="J71" s="22"/>
      <c r="K71" s="72"/>
      <c r="L71" s="72"/>
      <c r="M71" s="10"/>
      <c r="N71" s="75"/>
      <c r="O71" s="75"/>
      <c r="P71" s="75"/>
      <c r="Q71" s="10"/>
    </row>
  </sheetData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Blad1"/>
  <dimension ref="A1:AU71"/>
  <sheetViews>
    <sheetView tabSelected="1" topLeftCell="A15" zoomScale="70" zoomScaleNormal="70" workbookViewId="0">
      <selection activeCell="E49" sqref="E49"/>
    </sheetView>
  </sheetViews>
  <sheetFormatPr defaultColWidth="8.625" defaultRowHeight="15"/>
  <cols>
    <col min="1" max="1" width="49.5" style="12" customWidth="1"/>
    <col min="2" max="2" width="18.75" style="52" bestFit="1" customWidth="1"/>
    <col min="3" max="3" width="17.625" style="12" customWidth="1"/>
    <col min="4" max="12" width="17.625" style="52" customWidth="1"/>
    <col min="13" max="20" width="17.625" style="12" customWidth="1"/>
    <col min="21" max="16384" width="8.625" style="12"/>
  </cols>
  <sheetData>
    <row r="1" spans="1:34" ht="18.75">
      <c r="A1" s="3" t="s">
        <v>0</v>
      </c>
      <c r="Q1" s="4"/>
      <c r="R1" s="4"/>
      <c r="S1" s="4"/>
      <c r="T1" s="4"/>
    </row>
    <row r="2" spans="1:34" ht="15.75">
      <c r="A2" s="79" t="s">
        <v>72</v>
      </c>
      <c r="Q2" s="5"/>
      <c r="AG2" s="53"/>
      <c r="AH2" s="5"/>
    </row>
    <row r="3" spans="1:34" ht="30">
      <c r="A3" s="6">
        <v>2017</v>
      </c>
      <c r="C3" s="54" t="s">
        <v>1</v>
      </c>
      <c r="D3" s="54" t="s">
        <v>32</v>
      </c>
      <c r="E3" s="54" t="s">
        <v>2</v>
      </c>
      <c r="F3" s="55" t="s">
        <v>3</v>
      </c>
      <c r="G3" s="54" t="s">
        <v>17</v>
      </c>
      <c r="H3" s="54" t="s">
        <v>52</v>
      </c>
      <c r="I3" s="55" t="s">
        <v>5</v>
      </c>
      <c r="J3" s="54" t="s">
        <v>4</v>
      </c>
      <c r="K3" s="54" t="s">
        <v>6</v>
      </c>
      <c r="L3" s="54" t="s">
        <v>7</v>
      </c>
      <c r="M3" s="54" t="s">
        <v>68</v>
      </c>
      <c r="N3" s="54" t="s">
        <v>68</v>
      </c>
      <c r="O3" s="55" t="s">
        <v>68</v>
      </c>
      <c r="P3" s="57" t="s">
        <v>9</v>
      </c>
      <c r="Q3" s="53"/>
      <c r="AG3" s="53"/>
      <c r="AH3" s="53"/>
    </row>
    <row r="4" spans="1:34" s="29" customFormat="1" ht="11.25">
      <c r="A4" s="81" t="s">
        <v>60</v>
      </c>
      <c r="C4" s="80" t="s">
        <v>58</v>
      </c>
      <c r="D4" s="80" t="s">
        <v>59</v>
      </c>
      <c r="E4" s="27"/>
      <c r="F4" s="80" t="s">
        <v>61</v>
      </c>
      <c r="G4" s="27"/>
      <c r="H4" s="27"/>
      <c r="I4" s="80" t="s">
        <v>62</v>
      </c>
      <c r="J4" s="27"/>
      <c r="K4" s="27"/>
      <c r="L4" s="27"/>
      <c r="M4" s="27"/>
      <c r="N4" s="27"/>
      <c r="O4" s="28"/>
      <c r="P4" s="82" t="s">
        <v>66</v>
      </c>
      <c r="Q4" s="30"/>
      <c r="AG4" s="30"/>
      <c r="AH4" s="30"/>
    </row>
    <row r="5" spans="1:34" ht="15.75">
      <c r="A5" s="5" t="s">
        <v>53</v>
      </c>
      <c r="B5" s="60"/>
      <c r="C5" s="106">
        <f>SUM('Bjuv:Östra Göinge'!C5)</f>
        <v>31958</v>
      </c>
      <c r="D5" s="93">
        <f>SUM('Bjuv:Östra Göinge'!D5)</f>
        <v>0</v>
      </c>
      <c r="E5" s="93">
        <f>SUM('Bjuv:Östra Göinge'!E5)</f>
        <v>0</v>
      </c>
      <c r="F5" s="93">
        <f>SUM('Bjuv:Östra Göinge'!F5)</f>
        <v>0</v>
      </c>
      <c r="G5" s="93">
        <f>SUM('Bjuv:Östra Göinge'!G5)</f>
        <v>0</v>
      </c>
      <c r="H5" s="93">
        <f>SUM('Bjuv:Östra Göinge'!H5)</f>
        <v>0</v>
      </c>
      <c r="I5" s="93">
        <f>SUM('Bjuv:Östra Göinge'!I5)</f>
        <v>0</v>
      </c>
      <c r="J5" s="93">
        <f>SUM('Bjuv:Östra Göinge'!J5)</f>
        <v>0</v>
      </c>
      <c r="K5" s="93">
        <f>SUM('Bjuv:Östra Göinge'!K5)</f>
        <v>0</v>
      </c>
      <c r="L5" s="93">
        <f>SUM('Bjuv:Östra Göinge'!L5)</f>
        <v>0</v>
      </c>
      <c r="M5" s="93">
        <f>SUM('Bjuv:Östra Göinge'!M5)</f>
        <v>0</v>
      </c>
      <c r="N5" s="93">
        <f>SUM('Bjuv:Östra Göinge'!N5)</f>
        <v>0</v>
      </c>
      <c r="O5" s="93">
        <f>SUM('Bjuv:Östra Göinge'!O5)</f>
        <v>0</v>
      </c>
      <c r="P5" s="93">
        <f>SUM('Bjuv:Östra Göinge'!P5)</f>
        <v>0</v>
      </c>
      <c r="Q5" s="53"/>
      <c r="AG5" s="53"/>
      <c r="AH5" s="53"/>
    </row>
    <row r="6" spans="1:34" ht="15.75">
      <c r="A6" s="5" t="s">
        <v>73</v>
      </c>
      <c r="B6" s="60"/>
      <c r="C6" s="136">
        <f>SUM('Bjuv:Östra Göinge'!C6)</f>
        <v>330504</v>
      </c>
      <c r="D6" s="93">
        <f>SUM('Bjuv:Östra Göinge'!D6)</f>
        <v>43178</v>
      </c>
      <c r="E6" s="93">
        <f>SUM('Bjuv:Östra Göinge'!E6)</f>
        <v>0</v>
      </c>
      <c r="F6" s="93">
        <f>SUM('Bjuv:Östra Göinge'!F6)</f>
        <v>78854</v>
      </c>
      <c r="G6" s="93">
        <f>SUM('Bjuv:Östra Göinge'!G6)</f>
        <v>67687</v>
      </c>
      <c r="H6" s="93">
        <f>SUM('Bjuv:Östra Göinge'!H6)</f>
        <v>51690</v>
      </c>
      <c r="I6" s="93">
        <f>SUM('Bjuv:Östra Göinge'!I6)</f>
        <v>0</v>
      </c>
      <c r="J6" s="93">
        <f>SUM('Bjuv:Östra Göinge'!J6)</f>
        <v>0</v>
      </c>
      <c r="K6" s="93">
        <f>SUM('Bjuv:Östra Göinge'!K6)</f>
        <v>0</v>
      </c>
      <c r="L6" s="93">
        <f>SUM('Bjuv:Östra Göinge'!L6)</f>
        <v>0</v>
      </c>
      <c r="M6" s="93">
        <f>SUM('Bjuv:Östra Göinge'!M6)</f>
        <v>0</v>
      </c>
      <c r="N6" s="93">
        <f>SUM('Bjuv:Östra Göinge'!N6)</f>
        <v>0</v>
      </c>
      <c r="O6" s="93">
        <f>SUM('Bjuv:Östra Göinge'!O6)</f>
        <v>0</v>
      </c>
      <c r="P6" s="93">
        <f>SUM('Bjuv:Östra Göinge'!P6)</f>
        <v>241409</v>
      </c>
      <c r="Q6" s="53"/>
      <c r="AG6" s="53"/>
      <c r="AH6" s="53"/>
    </row>
    <row r="7" spans="1:34" ht="15.75">
      <c r="A7" s="5" t="s">
        <v>111</v>
      </c>
      <c r="B7" s="60"/>
      <c r="C7" s="154">
        <f>SUM('Bjuv:Östra Göinge'!C7)</f>
        <v>825229</v>
      </c>
      <c r="D7" s="93">
        <f>SUM('Bjuv:Östra Göinge'!D7)</f>
        <v>0</v>
      </c>
      <c r="E7" s="93">
        <f>SUM('Bjuv:Östra Göinge'!E7)</f>
        <v>3399</v>
      </c>
      <c r="F7" s="93">
        <f>SUM('Bjuv:Östra Göinge'!F7)</f>
        <v>0</v>
      </c>
      <c r="G7" s="93">
        <f>SUM('Bjuv:Östra Göinge'!G7)</f>
        <v>0</v>
      </c>
      <c r="H7" s="93">
        <f>SUM('Bjuv:Östra Göinge'!H7)</f>
        <v>23180</v>
      </c>
      <c r="I7" s="93">
        <f>SUM('Bjuv:Östra Göinge'!I7)</f>
        <v>0</v>
      </c>
      <c r="J7" s="93">
        <f>SUM('Bjuv:Östra Göinge'!J7)</f>
        <v>0</v>
      </c>
      <c r="K7" s="93">
        <f>SUM('Bjuv:Östra Göinge'!K7)</f>
        <v>0</v>
      </c>
      <c r="L7" s="93">
        <f>SUM('Bjuv:Östra Göinge'!L7)</f>
        <v>0</v>
      </c>
      <c r="M7" s="93">
        <f>SUM('Bjuv:Östra Göinge'!M7)</f>
        <v>0</v>
      </c>
      <c r="N7" s="93">
        <f>SUM('Bjuv:Östra Göinge'!N7)</f>
        <v>0</v>
      </c>
      <c r="O7" s="93">
        <f>SUM('Bjuv:Östra Göinge'!O7)</f>
        <v>0</v>
      </c>
      <c r="P7" s="93">
        <f>SUM('Bjuv:Östra Göinge'!P7)</f>
        <v>26579</v>
      </c>
      <c r="Q7" s="53"/>
      <c r="AG7" s="53"/>
      <c r="AH7" s="53"/>
    </row>
    <row r="8" spans="1:34" ht="15.75">
      <c r="A8" s="5" t="s">
        <v>11</v>
      </c>
      <c r="B8" s="60"/>
      <c r="C8" s="93">
        <f>SUM('Bjuv:Östra Göinge'!C8)</f>
        <v>509</v>
      </c>
      <c r="D8" s="93">
        <f>SUM('Bjuv:Östra Göinge'!D8)</f>
        <v>3629</v>
      </c>
      <c r="E8" s="93">
        <f>SUM('Bjuv:Östra Göinge'!E8)</f>
        <v>0</v>
      </c>
      <c r="F8" s="93">
        <f>SUM('Bjuv:Östra Göinge'!F8)</f>
        <v>0</v>
      </c>
      <c r="G8" s="93">
        <f>SUM('Bjuv:Östra Göinge'!G8)</f>
        <v>0</v>
      </c>
      <c r="H8" s="93">
        <f>SUM('Bjuv:Östra Göinge'!H8)</f>
        <v>0</v>
      </c>
      <c r="I8" s="93">
        <f>SUM('Bjuv:Östra Göinge'!I8)</f>
        <v>0</v>
      </c>
      <c r="J8" s="93">
        <f>SUM('Bjuv:Östra Göinge'!J8)</f>
        <v>0</v>
      </c>
      <c r="K8" s="93">
        <f>SUM('Bjuv:Östra Göinge'!K8)</f>
        <v>0</v>
      </c>
      <c r="L8" s="93">
        <f>SUM('Bjuv:Östra Göinge'!L8)</f>
        <v>0</v>
      </c>
      <c r="M8" s="93">
        <f>SUM('Bjuv:Östra Göinge'!M8)</f>
        <v>0</v>
      </c>
      <c r="N8" s="93">
        <f>SUM('Bjuv:Östra Göinge'!N8)</f>
        <v>0</v>
      </c>
      <c r="O8" s="93">
        <f>SUM('Bjuv:Östra Göinge'!O8)</f>
        <v>0</v>
      </c>
      <c r="P8" s="93">
        <f>SUM('Bjuv:Östra Göinge'!P8)</f>
        <v>3629</v>
      </c>
      <c r="Q8" s="53"/>
      <c r="AG8" s="53"/>
      <c r="AH8" s="53"/>
    </row>
    <row r="9" spans="1:34" ht="15.75">
      <c r="A9" s="5" t="s">
        <v>12</v>
      </c>
      <c r="B9" s="60"/>
      <c r="C9" s="93">
        <f>SUM('Bjuv:Östra Göinge'!C9)</f>
        <v>122809</v>
      </c>
      <c r="D9" s="93">
        <f>SUM('Bjuv:Östra Göinge'!D9)</f>
        <v>0</v>
      </c>
      <c r="E9" s="93">
        <f>SUM('Bjuv:Östra Göinge'!E9)</f>
        <v>0</v>
      </c>
      <c r="F9" s="93">
        <f>SUM('Bjuv:Östra Göinge'!F9)</f>
        <v>0</v>
      </c>
      <c r="G9" s="93">
        <f>SUM('Bjuv:Östra Göinge'!G9)</f>
        <v>0</v>
      </c>
      <c r="H9" s="93">
        <f>SUM('Bjuv:Östra Göinge'!H9)</f>
        <v>0</v>
      </c>
      <c r="I9" s="93">
        <f>SUM('Bjuv:Östra Göinge'!I9)</f>
        <v>0</v>
      </c>
      <c r="J9" s="93">
        <f>SUM('Bjuv:Östra Göinge'!J9)</f>
        <v>0</v>
      </c>
      <c r="K9" s="93">
        <f>SUM('Bjuv:Östra Göinge'!K9)</f>
        <v>0</v>
      </c>
      <c r="L9" s="93">
        <f>SUM('Bjuv:Östra Göinge'!L9)</f>
        <v>0</v>
      </c>
      <c r="M9" s="93">
        <f>SUM('Bjuv:Östra Göinge'!M9)</f>
        <v>0</v>
      </c>
      <c r="N9" s="93">
        <f>SUM('Bjuv:Östra Göinge'!N9)</f>
        <v>0</v>
      </c>
      <c r="O9" s="93">
        <f>SUM('Bjuv:Östra Göinge'!O9)</f>
        <v>0</v>
      </c>
      <c r="P9" s="93">
        <f>SUM('Bjuv:Östra Göinge'!P9)</f>
        <v>0</v>
      </c>
      <c r="Q9" s="53"/>
      <c r="AG9" s="53"/>
      <c r="AH9" s="53"/>
    </row>
    <row r="10" spans="1:34" ht="15.75">
      <c r="A10" s="5" t="s">
        <v>13</v>
      </c>
      <c r="B10" s="60"/>
      <c r="C10" s="93">
        <f>SUM('Bjuv:Östra Göinge'!C10)</f>
        <v>1708009.3870967738</v>
      </c>
      <c r="D10" s="93">
        <f>SUM('Bjuv:Östra Göinge'!D10)</f>
        <v>0</v>
      </c>
      <c r="E10" s="93">
        <f>SUM('Bjuv:Östra Göinge'!E10)</f>
        <v>0</v>
      </c>
      <c r="F10" s="93">
        <f>SUM('Bjuv:Östra Göinge'!F10)</f>
        <v>0</v>
      </c>
      <c r="G10" s="93">
        <f>SUM('Bjuv:Östra Göinge'!G10)</f>
        <v>0</v>
      </c>
      <c r="H10" s="93">
        <f>SUM('Bjuv:Östra Göinge'!H10)</f>
        <v>0</v>
      </c>
      <c r="I10" s="93">
        <f>SUM('Bjuv:Östra Göinge'!I10)</f>
        <v>0</v>
      </c>
      <c r="J10" s="93">
        <f>SUM('Bjuv:Östra Göinge'!J10)</f>
        <v>0</v>
      </c>
      <c r="K10" s="93">
        <f>SUM('Bjuv:Östra Göinge'!K10)</f>
        <v>0</v>
      </c>
      <c r="L10" s="93">
        <f>SUM('Bjuv:Östra Göinge'!L10)</f>
        <v>0</v>
      </c>
      <c r="M10" s="93">
        <f>SUM('Bjuv:Östra Göinge'!M10)</f>
        <v>0</v>
      </c>
      <c r="N10" s="93">
        <f>SUM('Bjuv:Östra Göinge'!N10)</f>
        <v>0</v>
      </c>
      <c r="O10" s="93">
        <f>SUM('Bjuv:Östra Göinge'!O10)</f>
        <v>0</v>
      </c>
      <c r="P10" s="93">
        <f>SUM('Bjuv:Östra Göinge'!P10)</f>
        <v>0</v>
      </c>
      <c r="Q10" s="53"/>
      <c r="R10" s="5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3"/>
      <c r="AH10" s="53"/>
    </row>
    <row r="11" spans="1:34" ht="15.75">
      <c r="A11" s="5" t="s">
        <v>14</v>
      </c>
      <c r="B11" s="60"/>
      <c r="C11" s="154">
        <f>SUM('Bjuv:Östra Göinge'!C11)</f>
        <v>3019018.3870967738</v>
      </c>
      <c r="D11" s="93">
        <f>SUM('Bjuv:Östra Göinge'!D11)</f>
        <v>46807</v>
      </c>
      <c r="E11" s="93">
        <f>SUM('Bjuv:Östra Göinge'!E11)</f>
        <v>3399</v>
      </c>
      <c r="F11" s="93">
        <f>SUM('Bjuv:Östra Göinge'!F11)</f>
        <v>78854</v>
      </c>
      <c r="G11" s="93">
        <f>SUM('Bjuv:Östra Göinge'!G11)</f>
        <v>67687</v>
      </c>
      <c r="H11" s="93">
        <f>SUM('Bjuv:Östra Göinge'!H11)</f>
        <v>74870</v>
      </c>
      <c r="I11" s="93">
        <f>SUM('Bjuv:Östra Göinge'!I11)</f>
        <v>0</v>
      </c>
      <c r="J11" s="93">
        <f>SUM('Bjuv:Östra Göinge'!J11)</f>
        <v>0</v>
      </c>
      <c r="K11" s="93">
        <f>SUM('Bjuv:Östra Göinge'!K11)</f>
        <v>0</v>
      </c>
      <c r="L11" s="93">
        <f>SUM('Bjuv:Östra Göinge'!L11)</f>
        <v>0</v>
      </c>
      <c r="M11" s="93">
        <f>SUM('Bjuv:Östra Göinge'!M11)</f>
        <v>0</v>
      </c>
      <c r="N11" s="93">
        <f>SUM('Bjuv:Östra Göinge'!N11)</f>
        <v>0</v>
      </c>
      <c r="O11" s="93">
        <f>SUM('Bjuv:Östra Göinge'!O11)</f>
        <v>0</v>
      </c>
      <c r="P11" s="93">
        <f>SUM('Bjuv:Östra Göinge'!P11)</f>
        <v>271617</v>
      </c>
      <c r="Q11" s="53"/>
      <c r="R11" s="5"/>
      <c r="S11" s="59"/>
      <c r="T11" s="59"/>
      <c r="U11" s="59"/>
      <c r="V11" s="59"/>
      <c r="W11" s="59"/>
      <c r="X11" s="59"/>
      <c r="Y11" s="59"/>
      <c r="Z11" s="59"/>
      <c r="AA11" s="59"/>
      <c r="AB11" s="59"/>
      <c r="AC11" s="59"/>
      <c r="AD11" s="59"/>
      <c r="AE11" s="59"/>
      <c r="AF11" s="59"/>
      <c r="AG11" s="53"/>
      <c r="AH11" s="53"/>
    </row>
    <row r="12" spans="1:34" ht="15.75">
      <c r="B12" s="60"/>
      <c r="C12" s="60"/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4"/>
      <c r="R12" s="4"/>
      <c r="S12" s="4"/>
      <c r="T12" s="4"/>
    </row>
    <row r="13" spans="1:34" ht="15.75">
      <c r="B13" s="60"/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4"/>
      <c r="R13" s="4"/>
      <c r="S13" s="4"/>
      <c r="T13" s="4"/>
    </row>
    <row r="14" spans="1:34" ht="18.75">
      <c r="A14" s="3" t="s">
        <v>15</v>
      </c>
      <c r="B14" s="7"/>
      <c r="C14" s="60"/>
      <c r="D14" s="7"/>
      <c r="E14" s="7"/>
      <c r="F14" s="7"/>
      <c r="G14" s="7"/>
      <c r="H14" s="7"/>
      <c r="I14" s="7"/>
      <c r="J14" s="60"/>
      <c r="K14" s="60"/>
      <c r="L14" s="60"/>
      <c r="M14" s="60"/>
      <c r="N14" s="60"/>
      <c r="O14" s="60"/>
      <c r="P14" s="7"/>
      <c r="Q14" s="4"/>
      <c r="R14" s="4"/>
      <c r="S14" s="4"/>
      <c r="T14" s="4"/>
    </row>
    <row r="15" spans="1:34" ht="15.75">
      <c r="A15" s="79" t="str">
        <f>A2</f>
        <v>Skåne län</v>
      </c>
      <c r="B15" s="60"/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4"/>
      <c r="R15" s="4"/>
      <c r="S15" s="4"/>
      <c r="T15" s="4"/>
    </row>
    <row r="16" spans="1:34" ht="30">
      <c r="A16" s="6">
        <v>2017</v>
      </c>
      <c r="B16" s="54" t="s">
        <v>16</v>
      </c>
      <c r="C16" s="67" t="s">
        <v>8</v>
      </c>
      <c r="D16" s="54" t="s">
        <v>32</v>
      </c>
      <c r="E16" s="54" t="s">
        <v>2</v>
      </c>
      <c r="F16" s="55" t="s">
        <v>3</v>
      </c>
      <c r="G16" s="54" t="s">
        <v>17</v>
      </c>
      <c r="H16" s="54" t="s">
        <v>52</v>
      </c>
      <c r="I16" s="55" t="s">
        <v>5</v>
      </c>
      <c r="J16" s="54" t="s">
        <v>4</v>
      </c>
      <c r="K16" s="54" t="s">
        <v>6</v>
      </c>
      <c r="L16" s="54" t="s">
        <v>7</v>
      </c>
      <c r="M16" s="54" t="s">
        <v>71</v>
      </c>
      <c r="N16" s="54" t="s">
        <v>68</v>
      </c>
      <c r="O16" s="55" t="s">
        <v>68</v>
      </c>
      <c r="P16" s="57" t="s">
        <v>9</v>
      </c>
      <c r="Q16" s="53"/>
      <c r="AG16" s="53"/>
      <c r="AH16" s="53"/>
    </row>
    <row r="17" spans="1:34" s="29" customFormat="1" ht="11.25">
      <c r="A17" s="81" t="s">
        <v>60</v>
      </c>
      <c r="B17" s="80" t="s">
        <v>63</v>
      </c>
      <c r="C17" s="49"/>
      <c r="D17" s="80" t="s">
        <v>59</v>
      </c>
      <c r="E17" s="27"/>
      <c r="F17" s="80" t="s">
        <v>61</v>
      </c>
      <c r="G17" s="27"/>
      <c r="H17" s="27"/>
      <c r="I17" s="80" t="s">
        <v>62</v>
      </c>
      <c r="J17" s="27"/>
      <c r="K17" s="27"/>
      <c r="L17" s="27"/>
      <c r="M17" s="27"/>
      <c r="N17" s="27"/>
      <c r="O17" s="28"/>
      <c r="P17" s="82" t="s">
        <v>66</v>
      </c>
      <c r="Q17" s="30"/>
      <c r="AG17" s="30"/>
      <c r="AH17" s="30"/>
    </row>
    <row r="18" spans="1:34" ht="15.75">
      <c r="A18" s="5" t="s">
        <v>18</v>
      </c>
      <c r="B18" s="151">
        <f>SUM('Bjuv:Östra Göinge'!B18)</f>
        <v>4052636.16376522</v>
      </c>
      <c r="C18" s="93">
        <f>SUM('Bjuv:Östra Göinge'!C18)</f>
        <v>0</v>
      </c>
      <c r="D18" s="154">
        <f>SUM('Bjuv:Östra Göinge'!D18)</f>
        <v>7242</v>
      </c>
      <c r="E18" s="93">
        <f>SUM('Bjuv:Östra Göinge'!E18)</f>
        <v>0</v>
      </c>
      <c r="F18" s="93">
        <f>SUM('Bjuv:Östra Göinge'!F18)</f>
        <v>725800</v>
      </c>
      <c r="G18" s="93">
        <f>SUM('Bjuv:Östra Göinge'!G18)</f>
        <v>79043</v>
      </c>
      <c r="H18" s="106">
        <f>SUM('Bjuv:Östra Göinge'!H18)</f>
        <v>1037859</v>
      </c>
      <c r="I18" s="106">
        <f>SUM('Bjuv:Östra Göinge'!I18)</f>
        <v>26997</v>
      </c>
      <c r="J18" s="93">
        <f>SUM('Bjuv:Östra Göinge'!J18)</f>
        <v>0</v>
      </c>
      <c r="K18" s="106">
        <f>SUM('Bjuv:Östra Göinge'!K18)</f>
        <v>79721</v>
      </c>
      <c r="L18" s="106">
        <f>SUM('Bjuv:Östra Göinge'!L18)</f>
        <v>2043602</v>
      </c>
      <c r="M18" s="106">
        <f>SUM('Bjuv:Östra Göinge'!M18)</f>
        <v>200773</v>
      </c>
      <c r="N18" s="93">
        <f>SUM('Bjuv:Östra Göinge'!N18)</f>
        <v>0</v>
      </c>
      <c r="O18" s="93">
        <f>SUM('Bjuv:Östra Göinge'!O18)</f>
        <v>0</v>
      </c>
      <c r="P18" s="151">
        <f>SUM('Bjuv:Östra Göinge'!P18)</f>
        <v>4201037</v>
      </c>
      <c r="Q18" s="4"/>
      <c r="R18" s="4"/>
      <c r="S18" s="4"/>
      <c r="T18" s="4"/>
    </row>
    <row r="19" spans="1:34" ht="15.75">
      <c r="A19" s="5" t="s">
        <v>19</v>
      </c>
      <c r="B19" s="151">
        <f>SUM('Bjuv:Östra Göinge'!B19)</f>
        <v>1367692.2092829365</v>
      </c>
      <c r="C19" s="93">
        <f>SUM('Bjuv:Östra Göinge'!C19)</f>
        <v>0</v>
      </c>
      <c r="D19" s="154">
        <f>SUM('Bjuv:Östra Göinge'!D19)</f>
        <v>30411</v>
      </c>
      <c r="E19" s="93">
        <f>SUM('Bjuv:Östra Göinge'!E19)</f>
        <v>0</v>
      </c>
      <c r="F19" s="93">
        <f>SUM('Bjuv:Östra Göinge'!F19)</f>
        <v>18906</v>
      </c>
      <c r="G19" s="93">
        <f>SUM('Bjuv:Östra Göinge'!G19)</f>
        <v>14835</v>
      </c>
      <c r="H19" s="151">
        <f>SUM('Bjuv:Östra Göinge'!H19)</f>
        <v>1030344.3400174789</v>
      </c>
      <c r="I19" s="106">
        <f>SUM('Bjuv:Östra Göinge'!I19)</f>
        <v>71894</v>
      </c>
      <c r="J19" s="93">
        <f>SUM('Bjuv:Östra Göinge'!J19)</f>
        <v>0</v>
      </c>
      <c r="K19" s="93">
        <f>SUM('Bjuv:Östra Göinge'!K19)</f>
        <v>0</v>
      </c>
      <c r="L19" s="106">
        <f>SUM('Bjuv:Östra Göinge'!L19)</f>
        <v>397681.45218659</v>
      </c>
      <c r="M19" s="106">
        <f>SUM('Bjuv:Östra Göinge'!M19)</f>
        <v>227080.46651656818</v>
      </c>
      <c r="N19" s="93">
        <f>SUM('Bjuv:Östra Göinge'!N19)</f>
        <v>0</v>
      </c>
      <c r="O19" s="93">
        <f>SUM('Bjuv:Östra Göinge'!O19)</f>
        <v>0</v>
      </c>
      <c r="P19" s="151">
        <f>SUM('Bjuv:Östra Göinge'!P19)</f>
        <v>1791152.2587206371</v>
      </c>
      <c r="Q19" s="4"/>
      <c r="R19" s="4"/>
      <c r="S19" s="4"/>
      <c r="T19" s="4"/>
    </row>
    <row r="20" spans="1:34" ht="15.75">
      <c r="A20" s="5" t="s">
        <v>20</v>
      </c>
      <c r="B20" s="93">
        <f>SUM('Bjuv:Östra Göinge'!B20)</f>
        <v>381</v>
      </c>
      <c r="C20" s="149">
        <f>SUM('Bjuv:Östra Göinge'!C20)</f>
        <v>386.71499999999997</v>
      </c>
      <c r="D20" s="139">
        <f>SUM('Bjuv:Östra Göinge'!D20)</f>
        <v>0</v>
      </c>
      <c r="E20" s="93">
        <f>SUM('Bjuv:Östra Göinge'!E20)</f>
        <v>0</v>
      </c>
      <c r="F20" s="93">
        <f>SUM('Bjuv:Östra Göinge'!F20)</f>
        <v>0</v>
      </c>
      <c r="G20" s="93">
        <f>SUM('Bjuv:Östra Göinge'!G20)</f>
        <v>0</v>
      </c>
      <c r="H20" s="93">
        <f>SUM('Bjuv:Östra Göinge'!H20)</f>
        <v>0</v>
      </c>
      <c r="I20" s="93">
        <f>SUM('Bjuv:Östra Göinge'!I20)</f>
        <v>0</v>
      </c>
      <c r="J20" s="93">
        <f>SUM('Bjuv:Östra Göinge'!J20)</f>
        <v>0</v>
      </c>
      <c r="K20" s="93">
        <f>SUM('Bjuv:Östra Göinge'!K20)</f>
        <v>0</v>
      </c>
      <c r="L20" s="93">
        <f>SUM('Bjuv:Östra Göinge'!L20)</f>
        <v>0</v>
      </c>
      <c r="M20" s="93">
        <f>SUM('Bjuv:Östra Göinge'!M20)</f>
        <v>0</v>
      </c>
      <c r="N20" s="93">
        <f>SUM('Bjuv:Östra Göinge'!N20)</f>
        <v>0</v>
      </c>
      <c r="O20" s="93">
        <f>SUM('Bjuv:Östra Göinge'!O20)</f>
        <v>0</v>
      </c>
      <c r="P20" s="149">
        <f>SUM('Bjuv:Östra Göinge'!P20)</f>
        <v>386.71499999999997</v>
      </c>
      <c r="Q20" s="4"/>
      <c r="R20" s="4"/>
      <c r="S20" s="4"/>
      <c r="T20" s="4"/>
    </row>
    <row r="21" spans="1:34" ht="16.5" thickBot="1">
      <c r="A21" s="5" t="s">
        <v>21</v>
      </c>
      <c r="B21" s="93">
        <f>SUM('Bjuv:Östra Göinge'!B21)</f>
        <v>350210</v>
      </c>
      <c r="C21" s="149">
        <f>SUM('Bjuv:Östra Göinge'!C21)</f>
        <v>111690.1</v>
      </c>
      <c r="D21" s="139">
        <f>SUM('Bjuv:Östra Göinge'!D21)</f>
        <v>0</v>
      </c>
      <c r="E21" s="93">
        <f>SUM('Bjuv:Östra Göinge'!E21)</f>
        <v>0</v>
      </c>
      <c r="F21" s="93">
        <f>SUM('Bjuv:Östra Göinge'!F21)</f>
        <v>0</v>
      </c>
      <c r="G21" s="93">
        <f>SUM('Bjuv:Östra Göinge'!G21)</f>
        <v>0</v>
      </c>
      <c r="H21" s="93">
        <f>SUM('Bjuv:Östra Göinge'!H21)</f>
        <v>0</v>
      </c>
      <c r="I21" s="93">
        <f>SUM('Bjuv:Östra Göinge'!I21)</f>
        <v>0</v>
      </c>
      <c r="J21" s="93">
        <f>SUM('Bjuv:Östra Göinge'!J21)</f>
        <v>0</v>
      </c>
      <c r="K21" s="93">
        <f>SUM('Bjuv:Östra Göinge'!K21)</f>
        <v>0</v>
      </c>
      <c r="L21" s="93">
        <f>SUM('Bjuv:Östra Göinge'!L21)</f>
        <v>0</v>
      </c>
      <c r="M21" s="93">
        <f>SUM('Bjuv:Östra Göinge'!M21)</f>
        <v>0</v>
      </c>
      <c r="N21" s="93">
        <f>SUM('Bjuv:Östra Göinge'!N21)</f>
        <v>0</v>
      </c>
      <c r="O21" s="93">
        <f>SUM('Bjuv:Östra Göinge'!O21)</f>
        <v>0</v>
      </c>
      <c r="P21" s="149">
        <f>SUM('Bjuv:Östra Göinge'!P21)</f>
        <v>111690.1</v>
      </c>
      <c r="Q21" s="4"/>
      <c r="R21" s="37"/>
      <c r="S21" s="37"/>
      <c r="T21" s="37"/>
    </row>
    <row r="22" spans="1:34" ht="15.75">
      <c r="A22" s="5" t="s">
        <v>22</v>
      </c>
      <c r="B22" s="106">
        <f>SUM('Bjuv:Östra Göinge'!B22)</f>
        <v>745571</v>
      </c>
      <c r="C22" s="93">
        <f>SUM('Bjuv:Östra Göinge'!C22)</f>
        <v>0</v>
      </c>
      <c r="D22" s="139">
        <f>SUM('Bjuv:Östra Göinge'!D22)</f>
        <v>0</v>
      </c>
      <c r="E22" s="93">
        <f>SUM('Bjuv:Östra Göinge'!E22)</f>
        <v>0</v>
      </c>
      <c r="F22" s="93">
        <f>SUM('Bjuv:Östra Göinge'!F22)</f>
        <v>0</v>
      </c>
      <c r="G22" s="93">
        <f>SUM('Bjuv:Östra Göinge'!G22)</f>
        <v>0</v>
      </c>
      <c r="H22" s="93">
        <f>SUM('Bjuv:Östra Göinge'!H22)</f>
        <v>0</v>
      </c>
      <c r="I22" s="93">
        <f>SUM('Bjuv:Östra Göinge'!I22)</f>
        <v>0</v>
      </c>
      <c r="J22" s="93">
        <f>SUM('Bjuv:Östra Göinge'!J22)</f>
        <v>0</v>
      </c>
      <c r="K22" s="93">
        <f>SUM('Bjuv:Östra Göinge'!K22)</f>
        <v>0</v>
      </c>
      <c r="L22" s="93">
        <f>SUM('Bjuv:Östra Göinge'!L22)</f>
        <v>0</v>
      </c>
      <c r="M22" s="93">
        <f>SUM('Bjuv:Östra Göinge'!M22)</f>
        <v>0</v>
      </c>
      <c r="N22" s="93">
        <f>SUM('Bjuv:Östra Göinge'!N22)</f>
        <v>0</v>
      </c>
      <c r="O22" s="93">
        <f>SUM('Bjuv:Östra Göinge'!O22)</f>
        <v>0</v>
      </c>
      <c r="P22" s="149">
        <f>SUM('Bjuv:Östra Göinge'!P22)</f>
        <v>0</v>
      </c>
      <c r="Q22" s="31"/>
      <c r="R22" s="43" t="s">
        <v>24</v>
      </c>
      <c r="S22" s="88" t="str">
        <f>ROUND(P43/1000,0) &amp;" GWh"</f>
        <v>37103 GWh</v>
      </c>
      <c r="T22" s="38"/>
      <c r="U22" s="36"/>
    </row>
    <row r="23" spans="1:34" ht="15.75">
      <c r="A23" s="5" t="s">
        <v>23</v>
      </c>
      <c r="B23" s="149">
        <f>SUM('Bjuv:Östra Göinge'!B23)</f>
        <v>0</v>
      </c>
      <c r="C23" s="93">
        <f>SUM('Bjuv:Östra Göinge'!C23)</f>
        <v>0</v>
      </c>
      <c r="D23" s="139">
        <f>SUM('Bjuv:Östra Göinge'!D23)</f>
        <v>0</v>
      </c>
      <c r="E23" s="93">
        <f>SUM('Bjuv:Östra Göinge'!E23)</f>
        <v>0</v>
      </c>
      <c r="F23" s="93">
        <f>SUM('Bjuv:Östra Göinge'!F23)</f>
        <v>0</v>
      </c>
      <c r="G23" s="93">
        <f>SUM('Bjuv:Östra Göinge'!G23)</f>
        <v>0</v>
      </c>
      <c r="H23" s="93">
        <f>SUM('Bjuv:Östra Göinge'!H23)</f>
        <v>0</v>
      </c>
      <c r="I23" s="93">
        <f>SUM('Bjuv:Östra Göinge'!I23)</f>
        <v>0</v>
      </c>
      <c r="J23" s="93">
        <f>SUM('Bjuv:Östra Göinge'!J23)</f>
        <v>0</v>
      </c>
      <c r="K23" s="93">
        <f>SUM('Bjuv:Östra Göinge'!K23)</f>
        <v>0</v>
      </c>
      <c r="L23" s="93">
        <f>SUM('Bjuv:Östra Göinge'!L23)</f>
        <v>0</v>
      </c>
      <c r="M23" s="93">
        <f>SUM('Bjuv:Östra Göinge'!M23)</f>
        <v>0</v>
      </c>
      <c r="N23" s="93">
        <f>SUM('Bjuv:Östra Göinge'!N23)</f>
        <v>0</v>
      </c>
      <c r="O23" s="93">
        <f>SUM('Bjuv:Östra Göinge'!O23)</f>
        <v>0</v>
      </c>
      <c r="P23" s="149">
        <f>SUM('Bjuv:Östra Göinge'!P23)</f>
        <v>0</v>
      </c>
      <c r="Q23" s="31"/>
      <c r="R23" s="41"/>
      <c r="S23" s="4"/>
      <c r="T23" s="39"/>
      <c r="U23" s="36"/>
    </row>
    <row r="24" spans="1:34" ht="15.75">
      <c r="A24" s="5" t="s">
        <v>14</v>
      </c>
      <c r="B24" s="151">
        <f>SUM('Bjuv:Östra Göinge'!B24)</f>
        <v>6516490.3730481565</v>
      </c>
      <c r="C24" s="149">
        <f>SUM('Bjuv:Östra Göinge'!C24)</f>
        <v>112076.815</v>
      </c>
      <c r="D24" s="139">
        <f>SUM('Bjuv:Östra Göinge'!D24)</f>
        <v>37653</v>
      </c>
      <c r="E24" s="93">
        <f>SUM('Bjuv:Östra Göinge'!E24)</f>
        <v>0</v>
      </c>
      <c r="F24" s="93">
        <f>SUM('Bjuv:Östra Göinge'!F24)</f>
        <v>744706</v>
      </c>
      <c r="G24" s="93">
        <f>SUM('Bjuv:Östra Göinge'!G24)</f>
        <v>93878</v>
      </c>
      <c r="H24" s="151">
        <f>SUM('Bjuv:Östra Göinge'!H24)</f>
        <v>2068203.3400174789</v>
      </c>
      <c r="I24" s="106">
        <f>SUM('Bjuv:Östra Göinge'!I24)</f>
        <v>98891</v>
      </c>
      <c r="J24" s="93">
        <f>SUM('Bjuv:Östra Göinge'!J24)</f>
        <v>0</v>
      </c>
      <c r="K24" s="106">
        <f>SUM('Bjuv:Östra Göinge'!K24)</f>
        <v>79721</v>
      </c>
      <c r="L24" s="106">
        <f>SUM('Bjuv:Östra Göinge'!L24)</f>
        <v>2441283.4521865901</v>
      </c>
      <c r="M24" s="106">
        <f>SUM('Bjuv:Östra Göinge'!M24)</f>
        <v>427853.46651656821</v>
      </c>
      <c r="N24" s="93">
        <f>SUM('Bjuv:Östra Göinge'!N24)</f>
        <v>0</v>
      </c>
      <c r="O24" s="93">
        <f>SUM('Bjuv:Östra Göinge'!O24)</f>
        <v>0</v>
      </c>
      <c r="P24" s="151">
        <f>SUM('Bjuv:Östra Göinge'!P24)</f>
        <v>6104266.0737206377</v>
      </c>
      <c r="Q24" s="31"/>
      <c r="R24" s="41"/>
      <c r="S24" s="4" t="s">
        <v>25</v>
      </c>
      <c r="T24" s="39" t="s">
        <v>26</v>
      </c>
      <c r="U24" s="36"/>
    </row>
    <row r="25" spans="1:34" ht="15.75">
      <c r="B25" s="60"/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31"/>
      <c r="R25" s="85" t="str">
        <f>C30</f>
        <v>El</v>
      </c>
      <c r="S25" s="61" t="str">
        <f>ROUND(C43/1000,0) &amp;" GWh"</f>
        <v>13354 GWh</v>
      </c>
      <c r="T25" s="42">
        <f>C$44</f>
        <v>0.35993023949494996</v>
      </c>
      <c r="U25" s="36"/>
    </row>
    <row r="26" spans="1:34" ht="15.75">
      <c r="B26" s="62"/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31"/>
      <c r="R26" s="86" t="str">
        <f>D30</f>
        <v>Oljeprodukter</v>
      </c>
      <c r="S26" s="61" t="str">
        <f>ROUND(D43/1000,0) &amp;" GWh"</f>
        <v>9472 GWh</v>
      </c>
      <c r="T26" s="42">
        <f>D$44</f>
        <v>0.2552882104112269</v>
      </c>
      <c r="U26" s="36"/>
    </row>
    <row r="27" spans="1:34" ht="15.75">
      <c r="B27" s="60"/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31"/>
      <c r="R27" s="86" t="str">
        <f>E30</f>
        <v>Kol och koks</v>
      </c>
      <c r="S27" s="61" t="str">
        <f>ROUND(E43/1000,0) &amp;" GWh"</f>
        <v>198 GWh</v>
      </c>
      <c r="T27" s="42">
        <f>E$44</f>
        <v>5.3351660996810296E-3</v>
      </c>
      <c r="U27" s="36"/>
    </row>
    <row r="28" spans="1:34" ht="18.75">
      <c r="A28" s="3" t="s">
        <v>27</v>
      </c>
      <c r="B28" s="7"/>
      <c r="C28" s="60"/>
      <c r="D28" s="7"/>
      <c r="E28" s="7"/>
      <c r="F28" s="7"/>
      <c r="G28" s="7"/>
      <c r="H28" s="7"/>
      <c r="I28" s="60"/>
      <c r="J28" s="60"/>
      <c r="K28" s="60"/>
      <c r="L28" s="60"/>
      <c r="M28" s="60"/>
      <c r="N28" s="60"/>
      <c r="O28" s="60"/>
      <c r="P28" s="60"/>
      <c r="Q28" s="31"/>
      <c r="R28" s="86" t="str">
        <f>F30</f>
        <v>Gasol/naturgas</v>
      </c>
      <c r="S28" s="61" t="str">
        <f>ROUND(F43/1000,0) &amp;" GWh"</f>
        <v>3140 GWh</v>
      </c>
      <c r="T28" s="42">
        <f>F$44</f>
        <v>8.4640979196927257E-2</v>
      </c>
      <c r="U28" s="36"/>
    </row>
    <row r="29" spans="1:34" ht="15.75">
      <c r="A29" s="79" t="str">
        <f>A2</f>
        <v>Skåne län</v>
      </c>
      <c r="B29" s="60"/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31"/>
      <c r="R29" s="86" t="str">
        <f>G30</f>
        <v>Biodrivmedel</v>
      </c>
      <c r="S29" s="61" t="str">
        <f>ROUND(G43/1000,0) &amp;" GWh"</f>
        <v>2352 GWh</v>
      </c>
      <c r="T29" s="42">
        <f>G$44</f>
        <v>6.3397995269737689E-2</v>
      </c>
      <c r="U29" s="36"/>
    </row>
    <row r="30" spans="1:34" ht="30">
      <c r="A30" s="6">
        <v>2017</v>
      </c>
      <c r="B30" s="67" t="s">
        <v>70</v>
      </c>
      <c r="C30" s="56" t="s">
        <v>8</v>
      </c>
      <c r="D30" s="54" t="s">
        <v>32</v>
      </c>
      <c r="E30" s="54" t="s">
        <v>2</v>
      </c>
      <c r="F30" s="55" t="s">
        <v>3</v>
      </c>
      <c r="G30" s="54" t="s">
        <v>28</v>
      </c>
      <c r="H30" s="54" t="s">
        <v>52</v>
      </c>
      <c r="I30" s="55" t="s">
        <v>5</v>
      </c>
      <c r="J30" s="54" t="s">
        <v>4</v>
      </c>
      <c r="K30" s="54" t="s">
        <v>6</v>
      </c>
      <c r="L30" s="54" t="s">
        <v>7</v>
      </c>
      <c r="M30" s="54" t="s">
        <v>71</v>
      </c>
      <c r="N30" s="54" t="s">
        <v>68</v>
      </c>
      <c r="O30" s="55" t="s">
        <v>68</v>
      </c>
      <c r="P30" s="57" t="s">
        <v>29</v>
      </c>
      <c r="Q30" s="31"/>
      <c r="R30" s="85" t="str">
        <f>H30</f>
        <v>Biobränslen</v>
      </c>
      <c r="S30" s="61" t="str">
        <f>ROUND(H43/1000,0) &amp;" GWh"</f>
        <v>3665 GWh</v>
      </c>
      <c r="T30" s="42">
        <f>H$44</f>
        <v>9.8783000566513637E-2</v>
      </c>
      <c r="U30" s="36"/>
    </row>
    <row r="31" spans="1:34" s="29" customFormat="1">
      <c r="A31" s="26"/>
      <c r="B31" s="80" t="s">
        <v>65</v>
      </c>
      <c r="C31" s="83" t="s">
        <v>64</v>
      </c>
      <c r="D31" s="80" t="s">
        <v>59</v>
      </c>
      <c r="E31" s="27"/>
      <c r="F31" s="80" t="s">
        <v>61</v>
      </c>
      <c r="G31" s="80" t="s">
        <v>107</v>
      </c>
      <c r="H31" s="80" t="s">
        <v>69</v>
      </c>
      <c r="I31" s="80" t="s">
        <v>62</v>
      </c>
      <c r="J31" s="27"/>
      <c r="K31" s="27"/>
      <c r="L31" s="27"/>
      <c r="M31" s="27"/>
      <c r="N31" s="27"/>
      <c r="O31" s="28"/>
      <c r="P31" s="82" t="s">
        <v>67</v>
      </c>
      <c r="Q31" s="32"/>
      <c r="R31" s="85" t="str">
        <f>I30</f>
        <v>Biogas</v>
      </c>
      <c r="S31" s="61" t="str">
        <f>ROUND(I43/1000,0) &amp;" GWh"</f>
        <v>632 GWh</v>
      </c>
      <c r="T31" s="42">
        <f>I$44</f>
        <v>1.7031005362569844E-2</v>
      </c>
      <c r="U31" s="35"/>
      <c r="AG31" s="30"/>
      <c r="AH31" s="30"/>
    </row>
    <row r="32" spans="1:34" ht="15.75">
      <c r="A32" s="5" t="s">
        <v>30</v>
      </c>
      <c r="B32" s="93">
        <f>SUM('Bjuv:Östra Göinge'!B32)</f>
        <v>0</v>
      </c>
      <c r="C32" s="93">
        <f>SUM('Bjuv:Östra Göinge'!C32)</f>
        <v>543906</v>
      </c>
      <c r="D32" s="93">
        <f>SUM('Bjuv:Östra Göinge'!D32)</f>
        <v>418052</v>
      </c>
      <c r="E32" s="93">
        <f>SUM('Bjuv:Östra Göinge'!E32)</f>
        <v>0</v>
      </c>
      <c r="F32" s="93">
        <f>SUM('Bjuv:Östra Göinge'!F32)</f>
        <v>0</v>
      </c>
      <c r="G32" s="93">
        <f>SUM('Bjuv:Östra Göinge'!G32)</f>
        <v>92548</v>
      </c>
      <c r="H32" s="93">
        <f>SUM('Bjuv:Östra Göinge'!H32)</f>
        <v>0</v>
      </c>
      <c r="I32" s="93">
        <f>SUM('Bjuv:Östra Göinge'!I32)</f>
        <v>0</v>
      </c>
      <c r="J32" s="93">
        <f>SUM('Bjuv:Östra Göinge'!J32)</f>
        <v>0</v>
      </c>
      <c r="K32" s="93">
        <f>SUM('Bjuv:Östra Göinge'!K32)</f>
        <v>0</v>
      </c>
      <c r="L32" s="93">
        <f>SUM('Bjuv:Östra Göinge'!L32)</f>
        <v>0</v>
      </c>
      <c r="M32" s="93">
        <f>SUM('Bjuv:Östra Göinge'!M32)</f>
        <v>0</v>
      </c>
      <c r="N32" s="93">
        <f>SUM('Bjuv:Östra Göinge'!N32)</f>
        <v>0</v>
      </c>
      <c r="O32" s="93">
        <f>SUM('Bjuv:Östra Göinge'!O32)</f>
        <v>0</v>
      </c>
      <c r="P32" s="93">
        <f>SUM('Bjuv:Östra Göinge'!P32)</f>
        <v>1054506</v>
      </c>
      <c r="Q32" s="33"/>
      <c r="R32" s="86" t="str">
        <f>J30</f>
        <v>Avlutar</v>
      </c>
      <c r="S32" s="61" t="str">
        <f>ROUND(J43/1000,0) &amp;" GWh"</f>
        <v>1390 GWh</v>
      </c>
      <c r="T32" s="42">
        <f>J$44</f>
        <v>3.7472029591186777E-2</v>
      </c>
      <c r="U32" s="36"/>
    </row>
    <row r="33" spans="1:47" ht="15.75">
      <c r="A33" s="5" t="s">
        <v>33</v>
      </c>
      <c r="B33" s="106">
        <f>SUM('Bjuv:Östra Göinge'!B33)</f>
        <v>421228.36534118699</v>
      </c>
      <c r="C33" s="93">
        <f>SUM('Bjuv:Östra Göinge'!C33)</f>
        <v>3181545</v>
      </c>
      <c r="D33" s="93">
        <f>SUM('Bjuv:Östra Göinge'!D33)</f>
        <v>148629.66666666669</v>
      </c>
      <c r="E33" s="93">
        <f>SUM('Bjuv:Östra Göinge'!E33)</f>
        <v>194550</v>
      </c>
      <c r="F33" s="136">
        <f>SUM('Bjuv:Östra Göinge'!F33)</f>
        <v>2209496.5120000001</v>
      </c>
      <c r="G33" s="93">
        <f>SUM('Bjuv:Östra Göinge'!G33)</f>
        <v>210565.10068181402</v>
      </c>
      <c r="H33" s="93">
        <f>SUM('Bjuv:Östra Göinge'!H33)</f>
        <v>685229.45000000007</v>
      </c>
      <c r="I33" s="136">
        <f>SUM('Bjuv:Östra Göinge'!I33)</f>
        <v>43544</v>
      </c>
      <c r="J33" s="136">
        <f>SUM('Bjuv:Östra Göinge'!J33)</f>
        <v>1390313</v>
      </c>
      <c r="K33" s="93">
        <f>SUM('Bjuv:Östra Göinge'!K33)</f>
        <v>0</v>
      </c>
      <c r="L33" s="136">
        <f>SUM('Bjuv:Östra Göinge'!L33)</f>
        <v>866</v>
      </c>
      <c r="M33" s="93">
        <f>SUM('Bjuv:Östra Göinge'!M33)</f>
        <v>0</v>
      </c>
      <c r="N33" s="93">
        <f>SUM('Bjuv:Östra Göinge'!N33)</f>
        <v>0</v>
      </c>
      <c r="O33" s="93">
        <f>SUM('Bjuv:Östra Göinge'!O33)</f>
        <v>0</v>
      </c>
      <c r="P33" s="151">
        <f>SUM('Bjuv:Östra Göinge'!P33)</f>
        <v>8485967.0946896672</v>
      </c>
      <c r="Q33" s="33"/>
      <c r="R33" s="85" t="str">
        <f>K30</f>
        <v>Torv</v>
      </c>
      <c r="S33" s="61" t="str">
        <f>ROUND(K43/1000,0) &amp;" GWh"</f>
        <v>80 GWh</v>
      </c>
      <c r="T33" s="42">
        <f>K$44</f>
        <v>2.1486583747968987E-3</v>
      </c>
      <c r="U33" s="36"/>
    </row>
    <row r="34" spans="1:47" ht="15.75">
      <c r="A34" s="5" t="s">
        <v>34</v>
      </c>
      <c r="B34" s="139">
        <f>SUM('Bjuv:Östra Göinge'!B34)</f>
        <v>720757.33921231225</v>
      </c>
      <c r="C34" s="93">
        <f>SUM('Bjuv:Östra Göinge'!C34)</f>
        <v>1226809</v>
      </c>
      <c r="D34" s="93">
        <f>SUM('Bjuv:Östra Göinge'!D34)</f>
        <v>56375</v>
      </c>
      <c r="E34" s="93">
        <f>SUM('Bjuv:Östra Göinge'!E34)</f>
        <v>0</v>
      </c>
      <c r="F34" s="93">
        <f>SUM('Bjuv:Östra Göinge'!F34)</f>
        <v>0</v>
      </c>
      <c r="G34" s="93">
        <f>SUM('Bjuv:Östra Göinge'!G34)</f>
        <v>0</v>
      </c>
      <c r="H34" s="93">
        <f>SUM('Bjuv:Östra Göinge'!H34)</f>
        <v>0</v>
      </c>
      <c r="I34" s="93">
        <f>SUM('Bjuv:Östra Göinge'!I34)</f>
        <v>0</v>
      </c>
      <c r="J34" s="93">
        <f>SUM('Bjuv:Östra Göinge'!J34)</f>
        <v>0</v>
      </c>
      <c r="K34" s="93">
        <f>SUM('Bjuv:Östra Göinge'!K34)</f>
        <v>0</v>
      </c>
      <c r="L34" s="93">
        <f>SUM('Bjuv:Östra Göinge'!L34)</f>
        <v>0</v>
      </c>
      <c r="M34" s="93">
        <f>SUM('Bjuv:Östra Göinge'!M34)</f>
        <v>0</v>
      </c>
      <c r="N34" s="93">
        <f>SUM('Bjuv:Östra Göinge'!N34)</f>
        <v>0</v>
      </c>
      <c r="O34" s="93">
        <f>SUM('Bjuv:Östra Göinge'!O34)</f>
        <v>0</v>
      </c>
      <c r="P34" s="139">
        <f>SUM('Bjuv:Östra Göinge'!P34)</f>
        <v>2003941.3392123124</v>
      </c>
      <c r="Q34" s="33"/>
      <c r="R34" s="86" t="str">
        <f>L30</f>
        <v>Avfall</v>
      </c>
      <c r="S34" s="61" t="str">
        <f>ROUND(L43/1000,0) &amp;" GWh"</f>
        <v>2442 GWh</v>
      </c>
      <c r="T34" s="42">
        <f>L$44</f>
        <v>6.582136291499574E-2</v>
      </c>
      <c r="U34" s="36"/>
      <c r="V34" s="8"/>
      <c r="W34" s="59"/>
    </row>
    <row r="35" spans="1:47" ht="15.75">
      <c r="A35" s="5" t="s">
        <v>35</v>
      </c>
      <c r="B35" s="93">
        <f>SUM('Bjuv:Östra Göinge'!B35)</f>
        <v>0</v>
      </c>
      <c r="C35" s="93">
        <f>SUM('Bjuv:Östra Göinge'!C35)</f>
        <v>124168</v>
      </c>
      <c r="D35" s="93">
        <f>SUM('Bjuv:Östra Göinge'!D35)</f>
        <v>8439020</v>
      </c>
      <c r="E35" s="93">
        <f>SUM('Bjuv:Östra Göinge'!E35)</f>
        <v>0</v>
      </c>
      <c r="F35" s="106">
        <f>SUM('Bjuv:Östra Göinge'!F35)+91350</f>
        <v>91350</v>
      </c>
      <c r="G35" s="93">
        <f>SUM('Bjuv:Östra Göinge'!G35)</f>
        <v>1887557.8993181861</v>
      </c>
      <c r="H35" s="93">
        <f>SUM('Bjuv:Östra Göinge'!H35)</f>
        <v>0</v>
      </c>
      <c r="I35" s="106">
        <f>SUM('Bjuv:Östra Göinge'!I35)+307090</f>
        <v>307090</v>
      </c>
      <c r="J35" s="93">
        <f>SUM('Bjuv:Östra Göinge'!J35)</f>
        <v>0</v>
      </c>
      <c r="K35" s="93">
        <f>SUM('Bjuv:Östra Göinge'!K35)</f>
        <v>0</v>
      </c>
      <c r="L35" s="93">
        <f>SUM('Bjuv:Östra Göinge'!L35)</f>
        <v>0</v>
      </c>
      <c r="M35" s="93">
        <f>SUM('Bjuv:Östra Göinge'!M35)</f>
        <v>0</v>
      </c>
      <c r="N35" s="93">
        <f>SUM('Bjuv:Östra Göinge'!N35)</f>
        <v>0</v>
      </c>
      <c r="O35" s="93">
        <f>SUM('Bjuv:Östra Göinge'!O35)</f>
        <v>0</v>
      </c>
      <c r="P35" s="149">
        <f>SUM(B35:O35)</f>
        <v>10849185.899318187</v>
      </c>
      <c r="Q35" s="33"/>
      <c r="R35" s="85" t="str">
        <f>M30</f>
        <v>RT-flis</v>
      </c>
      <c r="S35" s="61" t="str">
        <f>ROUND(M43/1000,0) &amp;" GWh"</f>
        <v>428 GWh</v>
      </c>
      <c r="T35" s="42">
        <f>M$44</f>
        <v>1.1531603141163669E-2</v>
      </c>
      <c r="U35" s="36"/>
    </row>
    <row r="36" spans="1:47" ht="15.75">
      <c r="A36" s="5" t="s">
        <v>36</v>
      </c>
      <c r="B36" s="139">
        <f>SUM('Bjuv:Östra Göinge'!B36)</f>
        <v>1039770.2529941328</v>
      </c>
      <c r="C36" s="93">
        <f>SUM('Bjuv:Östra Göinge'!C36)</f>
        <v>3487682</v>
      </c>
      <c r="D36" s="93">
        <f>SUM('Bjuv:Östra Göinge'!D36)</f>
        <v>282024</v>
      </c>
      <c r="E36" s="93">
        <f>SUM('Bjuv:Östra Göinge'!E36)</f>
        <v>0</v>
      </c>
      <c r="F36" s="93">
        <f>SUM('Bjuv:Östra Göinge'!F36)</f>
        <v>0</v>
      </c>
      <c r="G36" s="93">
        <f>SUM('Bjuv:Östra Göinge'!G36)</f>
        <v>0</v>
      </c>
      <c r="H36" s="93">
        <f>SUM('Bjuv:Östra Göinge'!H36)</f>
        <v>0</v>
      </c>
      <c r="I36" s="93">
        <f>SUM('Bjuv:Östra Göinge'!I36)</f>
        <v>0</v>
      </c>
      <c r="J36" s="93">
        <f>SUM('Bjuv:Östra Göinge'!J36)</f>
        <v>0</v>
      </c>
      <c r="K36" s="93">
        <f>SUM('Bjuv:Östra Göinge'!K36)</f>
        <v>0</v>
      </c>
      <c r="L36" s="93">
        <f>SUM('Bjuv:Östra Göinge'!L36)</f>
        <v>0</v>
      </c>
      <c r="M36" s="93">
        <f>SUM('Bjuv:Östra Göinge'!M36)</f>
        <v>0</v>
      </c>
      <c r="N36" s="93">
        <f>SUM('Bjuv:Östra Göinge'!N36)</f>
        <v>0</v>
      </c>
      <c r="O36" s="93">
        <f>SUM('Bjuv:Östra Göinge'!O36)</f>
        <v>0</v>
      </c>
      <c r="P36" s="139">
        <f>SUM('Bjuv:Östra Göinge'!P36)</f>
        <v>4809476.2529941332</v>
      </c>
      <c r="Q36" s="33"/>
      <c r="R36" s="85" t="str">
        <f>N30</f>
        <v>Övrigt</v>
      </c>
      <c r="S36" s="61" t="str">
        <f>ROUND(N43/1000,0) &amp;" GWh"</f>
        <v>0 GWh</v>
      </c>
      <c r="T36" s="42">
        <f>N$44</f>
        <v>0</v>
      </c>
      <c r="U36" s="36"/>
    </row>
    <row r="37" spans="1:47" ht="15.75">
      <c r="A37" s="5" t="s">
        <v>37</v>
      </c>
      <c r="B37" s="139">
        <f>SUM('Bjuv:Östra Göinge'!B37)</f>
        <v>666749.2596462355</v>
      </c>
      <c r="C37" s="93">
        <f>SUM('Bjuv:Östra Göinge'!C37)</f>
        <v>3483375</v>
      </c>
      <c r="D37" s="93">
        <f>SUM('Bjuv:Östra Göinge'!D37)</f>
        <v>36533</v>
      </c>
      <c r="E37" s="93">
        <f>SUM('Bjuv:Östra Göinge'!E37)</f>
        <v>0</v>
      </c>
      <c r="F37" s="106">
        <f>SUM('Bjuv:Östra Göinge'!F37)</f>
        <v>6211.4800000000005</v>
      </c>
      <c r="G37" s="93">
        <f>SUM('Bjuv:Östra Göinge'!G37)</f>
        <v>0</v>
      </c>
      <c r="H37" s="93">
        <f>SUM('Bjuv:Östra Göinge'!H37)</f>
        <v>836812.00000000012</v>
      </c>
      <c r="I37" s="106">
        <f>SUM('Bjuv:Östra Göinge'!I37)</f>
        <v>154964.86799999999</v>
      </c>
      <c r="J37" s="93">
        <f>SUM('Bjuv:Östra Göinge'!J37)</f>
        <v>0</v>
      </c>
      <c r="K37" s="93">
        <f>SUM('Bjuv:Östra Göinge'!K37)</f>
        <v>0</v>
      </c>
      <c r="L37" s="93">
        <f>SUM('Bjuv:Östra Göinge'!L37)</f>
        <v>0</v>
      </c>
      <c r="M37" s="93">
        <f>SUM('Bjuv:Östra Göinge'!M37)</f>
        <v>0</v>
      </c>
      <c r="N37" s="93">
        <f>SUM('Bjuv:Östra Göinge'!N37)</f>
        <v>0</v>
      </c>
      <c r="O37" s="93">
        <f>SUM('Bjuv:Östra Göinge'!O37)</f>
        <v>0</v>
      </c>
      <c r="P37" s="139">
        <f>SUM('Bjuv:Östra Göinge'!P37)</f>
        <v>5184645.6076462362</v>
      </c>
      <c r="Q37" s="33"/>
      <c r="R37" s="86" t="str">
        <f>O30</f>
        <v>Övrigt</v>
      </c>
      <c r="S37" s="61" t="str">
        <f>ROUND(O43/1000,0) &amp;" GWh"</f>
        <v>0 GWh</v>
      </c>
      <c r="T37" s="42">
        <f>O$44</f>
        <v>0</v>
      </c>
      <c r="U37" s="36"/>
    </row>
    <row r="38" spans="1:47" ht="15.75">
      <c r="A38" s="5" t="s">
        <v>38</v>
      </c>
      <c r="B38" s="139">
        <f>SUM('Bjuv:Östra Göinge'!B38)</f>
        <v>2847779.3328061323</v>
      </c>
      <c r="C38" s="93">
        <f>SUM('Bjuv:Östra Göinge'!C38)</f>
        <v>671555</v>
      </c>
      <c r="D38" s="93">
        <f>SUM('Bjuv:Östra Göinge'!D38)</f>
        <v>6785</v>
      </c>
      <c r="E38" s="93">
        <f>SUM('Bjuv:Östra Göinge'!E38)</f>
        <v>0</v>
      </c>
      <c r="F38" s="106">
        <f>SUM('Bjuv:Östra Göinge'!F38)</f>
        <v>9789.8000000000011</v>
      </c>
      <c r="G38" s="93">
        <f>SUM('Bjuv:Östra Göinge'!G38)</f>
        <v>0</v>
      </c>
      <c r="H38" s="93">
        <f>SUM('Bjuv:Östra Göinge'!H38)</f>
        <v>0</v>
      </c>
      <c r="I38" s="106">
        <f>SUM('Bjuv:Östra Göinge'!I38)</f>
        <v>27406.2</v>
      </c>
      <c r="J38" s="93">
        <f>SUM('Bjuv:Östra Göinge'!J38)</f>
        <v>0</v>
      </c>
      <c r="K38" s="93">
        <f>SUM('Bjuv:Östra Göinge'!K38)</f>
        <v>0</v>
      </c>
      <c r="L38" s="93">
        <f>SUM('Bjuv:Östra Göinge'!L38)</f>
        <v>0</v>
      </c>
      <c r="M38" s="93">
        <f>SUM('Bjuv:Östra Göinge'!M38)</f>
        <v>0</v>
      </c>
      <c r="N38" s="93">
        <f>SUM('Bjuv:Östra Göinge'!N38)</f>
        <v>0</v>
      </c>
      <c r="O38" s="93">
        <f>SUM('Bjuv:Östra Göinge'!O38)</f>
        <v>0</v>
      </c>
      <c r="P38" s="139">
        <f>SUM('Bjuv:Östra Göinge'!P38)</f>
        <v>3563315.3328061323</v>
      </c>
      <c r="Q38" s="33"/>
      <c r="R38" s="44"/>
      <c r="S38" s="29"/>
      <c r="T38" s="185">
        <f>SUM(T25:T37)</f>
        <v>1.0013802504237495</v>
      </c>
      <c r="U38" s="36"/>
    </row>
    <row r="39" spans="1:47" ht="15.75">
      <c r="A39" s="5" t="s">
        <v>39</v>
      </c>
      <c r="B39" s="93">
        <f>SUM('Bjuv:Östra Göinge'!B39)</f>
        <v>0</v>
      </c>
      <c r="C39" s="93">
        <f>SUM('Bjuv:Östra Göinge'!C39)</f>
        <v>298150</v>
      </c>
      <c r="D39" s="93">
        <f>SUM('Bjuv:Östra Göinge'!D39)</f>
        <v>0</v>
      </c>
      <c r="E39" s="93">
        <f>SUM('Bjuv:Östra Göinge'!E39)</f>
        <v>0</v>
      </c>
      <c r="F39" s="93">
        <f>SUM('Bjuv:Östra Göinge'!F39)</f>
        <v>0</v>
      </c>
      <c r="G39" s="93">
        <f>SUM('Bjuv:Östra Göinge'!G39)</f>
        <v>0</v>
      </c>
      <c r="H39" s="93">
        <f>SUM('Bjuv:Östra Göinge'!H39)</f>
        <v>0</v>
      </c>
      <c r="I39" s="93">
        <f>SUM('Bjuv:Östra Göinge'!I39)</f>
        <v>0</v>
      </c>
      <c r="J39" s="93">
        <f>SUM('Bjuv:Östra Göinge'!J39)</f>
        <v>0</v>
      </c>
      <c r="K39" s="93">
        <f>SUM('Bjuv:Östra Göinge'!K39)</f>
        <v>0</v>
      </c>
      <c r="L39" s="93">
        <f>SUM('Bjuv:Östra Göinge'!L39)</f>
        <v>0</v>
      </c>
      <c r="M39" s="93">
        <f>SUM('Bjuv:Östra Göinge'!M39)</f>
        <v>0</v>
      </c>
      <c r="N39" s="93">
        <f>SUM('Bjuv:Östra Göinge'!N39)</f>
        <v>0</v>
      </c>
      <c r="O39" s="93">
        <f>SUM('Bjuv:Östra Göinge'!O39)</f>
        <v>0</v>
      </c>
      <c r="P39" s="93">
        <f>SUM('Bjuv:Östra Göinge'!P39)</f>
        <v>298150</v>
      </c>
      <c r="Q39" s="33"/>
      <c r="R39" s="41"/>
      <c r="S39" s="10" t="s">
        <v>25</v>
      </c>
      <c r="T39" s="64" t="s">
        <v>26</v>
      </c>
      <c r="U39" s="36"/>
    </row>
    <row r="40" spans="1:47" ht="15.75">
      <c r="A40" s="5" t="s">
        <v>14</v>
      </c>
      <c r="B40" s="106">
        <f>SUM('Bjuv:Östra Göinge'!B40)</f>
        <v>5696284.5499999998</v>
      </c>
      <c r="C40" s="93">
        <f>SUM('Bjuv:Östra Göinge'!C40)</f>
        <v>13017190</v>
      </c>
      <c r="D40" s="93">
        <f>SUM('Bjuv:Östra Göinge'!D40)</f>
        <v>9387418.6666666679</v>
      </c>
      <c r="E40" s="93">
        <f>SUM('Bjuv:Östra Göinge'!E40)</f>
        <v>194550</v>
      </c>
      <c r="F40" s="154">
        <f>SUM(F32:F39)</f>
        <v>2316847.7919999999</v>
      </c>
      <c r="G40" s="93">
        <f>SUM('Bjuv:Östra Göinge'!G40)</f>
        <v>2190671</v>
      </c>
      <c r="H40" s="93">
        <f>SUM('Bjuv:Östra Göinge'!H40)</f>
        <v>1522041.4500000002</v>
      </c>
      <c r="I40" s="154">
        <f>SUM(I32:I39)</f>
        <v>533005.06799999997</v>
      </c>
      <c r="J40" s="136">
        <f>SUM('Bjuv:Östra Göinge'!J40)</f>
        <v>1390313</v>
      </c>
      <c r="K40" s="93">
        <f>SUM('Bjuv:Östra Göinge'!K40)</f>
        <v>0</v>
      </c>
      <c r="L40" s="136">
        <f>SUM('Bjuv:Östra Göinge'!L40)</f>
        <v>866</v>
      </c>
      <c r="M40" s="93">
        <f>SUM('Bjuv:Östra Göinge'!M40)</f>
        <v>0</v>
      </c>
      <c r="N40" s="93">
        <f>SUM('Bjuv:Östra Göinge'!N40)</f>
        <v>0</v>
      </c>
      <c r="O40" s="93">
        <f>SUM('Bjuv:Östra Göinge'!O40)</f>
        <v>0</v>
      </c>
      <c r="P40" s="151">
        <f>SUM(B40:O40)</f>
        <v>36249187.526666671</v>
      </c>
      <c r="Q40" s="33"/>
      <c r="R40" s="41" t="str">
        <f>A49</f>
        <v>Export</v>
      </c>
      <c r="S40" s="11" t="str">
        <f>ROUND(B49/1000,0) &amp;" GWh"</f>
        <v>51 GWh</v>
      </c>
      <c r="T40" s="92"/>
      <c r="U40" s="36"/>
    </row>
    <row r="41" spans="1:47">
      <c r="B41" s="60"/>
      <c r="C41" s="60"/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93"/>
      <c r="Q41" s="66"/>
      <c r="R41" s="41" t="s">
        <v>40</v>
      </c>
      <c r="S41" s="65" t="str">
        <f>ROUND((B46+C46)/1000,0)&amp;" GWh"</f>
        <v>1819 GWh</v>
      </c>
      <c r="T41" s="91"/>
      <c r="U41" s="36"/>
    </row>
    <row r="42" spans="1:47">
      <c r="A42" s="46" t="s">
        <v>43</v>
      </c>
      <c r="B42" s="94">
        <f>B39+B38+B37</f>
        <v>3514528.5924523678</v>
      </c>
      <c r="C42" s="94">
        <f>C39+C38+C37</f>
        <v>4453080</v>
      </c>
      <c r="D42" s="94">
        <f>D39+D38+D37</f>
        <v>43318</v>
      </c>
      <c r="E42" s="94">
        <f t="shared" ref="E42:O42" si="0">E39+E38+E37</f>
        <v>0</v>
      </c>
      <c r="F42" s="95">
        <f t="shared" si="0"/>
        <v>16001.280000000002</v>
      </c>
      <c r="G42" s="94">
        <f t="shared" si="0"/>
        <v>0</v>
      </c>
      <c r="H42" s="94">
        <f t="shared" si="0"/>
        <v>836812.00000000012</v>
      </c>
      <c r="I42" s="95">
        <f t="shared" si="0"/>
        <v>182371.068</v>
      </c>
      <c r="J42" s="94">
        <f>J39+J38+J37</f>
        <v>0</v>
      </c>
      <c r="K42" s="94">
        <f>K39+K38+K37</f>
        <v>0</v>
      </c>
      <c r="L42" s="94">
        <f>L39+L38+L37</f>
        <v>0</v>
      </c>
      <c r="M42" s="94">
        <f t="shared" si="0"/>
        <v>0</v>
      </c>
      <c r="N42" s="94">
        <f t="shared" si="0"/>
        <v>0</v>
      </c>
      <c r="O42" s="94">
        <f t="shared" si="0"/>
        <v>0</v>
      </c>
      <c r="P42" s="93">
        <f>SUM('Bjuv:Östra Göinge'!P42)</f>
        <v>9046110.9404523689</v>
      </c>
      <c r="Q42" s="34"/>
      <c r="R42" s="41" t="s">
        <v>41</v>
      </c>
      <c r="S42" s="11" t="str">
        <f>ROUND(P42/1000,0) &amp;" GWh"</f>
        <v>9046 GWh</v>
      </c>
      <c r="T42" s="42">
        <f>P42/P40</f>
        <v>0.24955348126899696</v>
      </c>
      <c r="U42" s="36"/>
    </row>
    <row r="43" spans="1:47">
      <c r="A43" s="47" t="s">
        <v>45</v>
      </c>
      <c r="B43" s="96"/>
      <c r="C43" s="68">
        <f>SUM('Bjuv:Östra Göinge'!C43)</f>
        <v>13354379.1602</v>
      </c>
      <c r="D43" s="68">
        <f>SUM('Bjuv:Östra Göinge'!D43)</f>
        <v>9471878.6666666679</v>
      </c>
      <c r="E43" s="68">
        <f>SUM('Bjuv:Östra Göinge'!E43)</f>
        <v>197949</v>
      </c>
      <c r="F43" s="68">
        <f>F40+F24+F11</f>
        <v>3140407.7919999999</v>
      </c>
      <c r="G43" s="68">
        <f>SUM('Bjuv:Östra Göinge'!G43)</f>
        <v>2352236</v>
      </c>
      <c r="H43" s="68">
        <f>SUM('Bjuv:Östra Göinge'!H43)</f>
        <v>3665114.7900174791</v>
      </c>
      <c r="I43" s="68">
        <f>I40+I24+I11</f>
        <v>631896.06799999997</v>
      </c>
      <c r="J43" s="68">
        <f>SUM('Bjuv:Östra Göinge'!J43)</f>
        <v>1390313</v>
      </c>
      <c r="K43" s="68">
        <f>SUM('Bjuv:Östra Göinge'!K43)</f>
        <v>79721</v>
      </c>
      <c r="L43" s="68">
        <f>SUM('Bjuv:Östra Göinge'!L43)</f>
        <v>2442149.4521865901</v>
      </c>
      <c r="M43" s="68">
        <f>SUM('Bjuv:Östra Göinge'!M43)</f>
        <v>427853.46651656821</v>
      </c>
      <c r="N43" s="68">
        <f>SUM('Bjuv:Östra Göinge'!N43)</f>
        <v>0</v>
      </c>
      <c r="O43" s="68">
        <f>SUM('Bjuv:Östra Göinge'!O43)</f>
        <v>0</v>
      </c>
      <c r="P43" s="67">
        <f>SUM(C43:O43)-B49</f>
        <v>37102687.395587303</v>
      </c>
      <c r="Q43" s="187"/>
      <c r="R43" s="41" t="s">
        <v>42</v>
      </c>
      <c r="S43" s="11" t="str">
        <f>ROUND(P36/1000,0) &amp;" GWh"</f>
        <v>4809 GWh</v>
      </c>
      <c r="T43" s="63">
        <f>P36/P40</f>
        <v>0.13267818070283777</v>
      </c>
      <c r="U43" s="36"/>
    </row>
    <row r="44" spans="1:47">
      <c r="A44" s="47" t="s">
        <v>46</v>
      </c>
      <c r="B44" s="96"/>
      <c r="C44" s="103">
        <f>C43/$P$43</f>
        <v>0.35993023949494996</v>
      </c>
      <c r="D44" s="103">
        <f t="shared" ref="D44:P44" si="1">D43/$P$43</f>
        <v>0.2552882104112269</v>
      </c>
      <c r="E44" s="103">
        <f t="shared" si="1"/>
        <v>5.3351660996810296E-3</v>
      </c>
      <c r="F44" s="103">
        <f t="shared" si="1"/>
        <v>8.4640979196927257E-2</v>
      </c>
      <c r="G44" s="103">
        <f t="shared" si="1"/>
        <v>6.3397995269737689E-2</v>
      </c>
      <c r="H44" s="103">
        <f t="shared" si="1"/>
        <v>9.8783000566513637E-2</v>
      </c>
      <c r="I44" s="103">
        <f t="shared" si="1"/>
        <v>1.7031005362569844E-2</v>
      </c>
      <c r="J44" s="103">
        <f t="shared" si="1"/>
        <v>3.7472029591186777E-2</v>
      </c>
      <c r="K44" s="103">
        <f t="shared" si="1"/>
        <v>2.1486583747968987E-3</v>
      </c>
      <c r="L44" s="103">
        <f t="shared" si="1"/>
        <v>6.582136291499574E-2</v>
      </c>
      <c r="M44" s="103">
        <f t="shared" si="1"/>
        <v>1.1531603141163669E-2</v>
      </c>
      <c r="N44" s="103">
        <f t="shared" si="1"/>
        <v>0</v>
      </c>
      <c r="O44" s="103">
        <f t="shared" si="1"/>
        <v>0</v>
      </c>
      <c r="P44" s="103">
        <f t="shared" si="1"/>
        <v>1</v>
      </c>
      <c r="Q44" s="34"/>
      <c r="R44" s="41" t="s">
        <v>44</v>
      </c>
      <c r="S44" s="11" t="str">
        <f>ROUND(P34/1000,0) &amp;" GWh"</f>
        <v>2004 GWh</v>
      </c>
      <c r="T44" s="42">
        <f>P34/P40</f>
        <v>5.5282379439211299E-2</v>
      </c>
      <c r="U44" s="36"/>
    </row>
    <row r="45" spans="1:47">
      <c r="A45" s="48"/>
      <c r="B45" s="104"/>
      <c r="C45" s="56"/>
      <c r="D45" s="56"/>
      <c r="E45" s="56"/>
      <c r="F45" s="67"/>
      <c r="G45" s="56"/>
      <c r="H45" s="56"/>
      <c r="I45" s="67"/>
      <c r="J45" s="56"/>
      <c r="K45" s="56"/>
      <c r="L45" s="56"/>
      <c r="M45" s="56"/>
      <c r="N45" s="56"/>
      <c r="O45" s="67"/>
      <c r="P45" s="67"/>
      <c r="Q45" s="34"/>
      <c r="R45" s="41" t="s">
        <v>31</v>
      </c>
      <c r="S45" s="11" t="str">
        <f>ROUND(P32/1000,0) &amp;" GWh"</f>
        <v>1055 GWh</v>
      </c>
      <c r="T45" s="42">
        <f>P32/P40</f>
        <v>2.9090472696091572E-2</v>
      </c>
      <c r="U45" s="36"/>
    </row>
    <row r="46" spans="1:47">
      <c r="A46" s="48" t="s">
        <v>49</v>
      </c>
      <c r="B46" s="68">
        <f>SUM('Bjuv:Östra Göinge'!B46)</f>
        <v>768994.82304815634</v>
      </c>
      <c r="C46" s="68">
        <f>SUM('Bjuv:Östra Göinge'!C46)</f>
        <v>1050341.3451999999</v>
      </c>
      <c r="D46" s="56"/>
      <c r="E46" s="56"/>
      <c r="F46" s="67"/>
      <c r="G46" s="56"/>
      <c r="H46" s="56"/>
      <c r="I46" s="67"/>
      <c r="J46" s="56"/>
      <c r="K46" s="56"/>
      <c r="L46" s="56"/>
      <c r="M46" s="56"/>
      <c r="N46" s="56"/>
      <c r="O46" s="67"/>
      <c r="P46" s="52"/>
      <c r="Q46" s="186"/>
      <c r="R46" s="41" t="s">
        <v>47</v>
      </c>
      <c r="S46" s="11" t="str">
        <f>ROUND(P33/1000,0) &amp;" GWh"</f>
        <v>8486 GWh</v>
      </c>
      <c r="T46" s="63">
        <f>P33/P40</f>
        <v>0.23410089090816108</v>
      </c>
      <c r="U46" s="36"/>
    </row>
    <row r="47" spans="1:47">
      <c r="A47" s="48" t="s">
        <v>51</v>
      </c>
      <c r="B47" s="97">
        <f>B46/B24</f>
        <v>0.11800751309764476</v>
      </c>
      <c r="C47" s="97">
        <f>C46/(C40+C24)</f>
        <v>7.9999999999999988E-2</v>
      </c>
      <c r="D47" s="56"/>
      <c r="E47" s="56"/>
      <c r="F47" s="67"/>
      <c r="G47" s="56"/>
      <c r="H47" s="56"/>
      <c r="I47" s="67"/>
      <c r="J47" s="56"/>
      <c r="K47" s="56"/>
      <c r="L47" s="56"/>
      <c r="M47" s="56"/>
      <c r="N47" s="56"/>
      <c r="O47" s="67"/>
      <c r="P47" s="67"/>
      <c r="Q47" s="10"/>
      <c r="R47" s="41" t="s">
        <v>48</v>
      </c>
      <c r="S47" s="11" t="str">
        <f>ROUND(P35/1000,0) &amp;" GWh"</f>
        <v>10849 GWh</v>
      </c>
      <c r="T47" s="63">
        <f>P35/P40</f>
        <v>0.29929459498470129</v>
      </c>
    </row>
    <row r="48" spans="1:47" ht="15.75" thickBot="1">
      <c r="A48" s="13"/>
      <c r="B48" s="98"/>
      <c r="C48" s="99"/>
      <c r="D48" s="100"/>
      <c r="E48" s="100"/>
      <c r="F48" s="101"/>
      <c r="G48" s="100"/>
      <c r="H48" s="125"/>
      <c r="I48" s="101"/>
      <c r="J48" s="100"/>
      <c r="K48" s="100"/>
      <c r="L48" s="100"/>
      <c r="M48" s="99"/>
      <c r="N48" s="99"/>
      <c r="O48" s="102"/>
      <c r="P48" s="102"/>
      <c r="Q48" s="13"/>
      <c r="R48" s="69" t="s">
        <v>50</v>
      </c>
      <c r="S48" s="11" t="str">
        <f>ROUND(P40/1000,0) &amp;" GWh"</f>
        <v>36249 GWh</v>
      </c>
      <c r="T48" s="184">
        <f>SUM(T42:T47)</f>
        <v>1</v>
      </c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3"/>
      <c r="AH48" s="13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</row>
    <row r="49" spans="1:47">
      <c r="A49" s="13" t="s">
        <v>108</v>
      </c>
      <c r="B49" s="118">
        <f>Bromölla!B49</f>
        <v>51211</v>
      </c>
      <c r="C49" s="99"/>
      <c r="D49" s="100"/>
      <c r="E49" s="125"/>
      <c r="F49" s="101"/>
      <c r="G49" s="100"/>
      <c r="H49" s="100"/>
      <c r="I49" s="101"/>
      <c r="J49" s="100"/>
      <c r="K49" s="100"/>
      <c r="L49" s="100"/>
      <c r="M49" s="99"/>
      <c r="N49" s="99"/>
      <c r="O49" s="102"/>
      <c r="P49" s="102"/>
      <c r="Q49" s="16"/>
      <c r="R49" s="13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3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</row>
    <row r="50" spans="1:47">
      <c r="A50" s="16"/>
      <c r="B50" s="14"/>
      <c r="C50" s="18"/>
      <c r="D50" s="15"/>
      <c r="E50" s="15"/>
      <c r="F50" s="205"/>
      <c r="G50" s="206"/>
      <c r="H50" s="15"/>
      <c r="I50" s="24"/>
      <c r="J50" s="15"/>
      <c r="K50" s="15"/>
      <c r="L50" s="15"/>
      <c r="M50" s="16"/>
      <c r="N50" s="16"/>
      <c r="O50" s="17"/>
      <c r="P50" s="17"/>
      <c r="Q50" s="16"/>
      <c r="R50" s="13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3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</row>
    <row r="51" spans="1:47">
      <c r="A51" s="16"/>
      <c r="B51" s="14"/>
      <c r="C51" s="16"/>
      <c r="D51" s="15"/>
      <c r="E51" s="15"/>
      <c r="F51" s="24"/>
      <c r="G51" s="15"/>
      <c r="H51" s="15"/>
      <c r="I51" s="24"/>
      <c r="J51" s="15"/>
      <c r="K51" s="15"/>
      <c r="L51" s="15"/>
      <c r="M51" s="16"/>
      <c r="N51" s="16"/>
      <c r="O51" s="17"/>
      <c r="P51" s="17"/>
      <c r="Q51" s="16"/>
      <c r="R51" s="13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3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</row>
    <row r="52" spans="1:47">
      <c r="A52" s="16"/>
      <c r="B52" s="14"/>
      <c r="C52" s="16"/>
      <c r="D52" s="15"/>
      <c r="E52" s="15"/>
      <c r="F52" s="24"/>
      <c r="G52" s="15"/>
      <c r="H52" s="15"/>
      <c r="I52" s="24"/>
      <c r="J52" s="15"/>
      <c r="K52" s="15"/>
      <c r="L52" s="15"/>
      <c r="M52" s="16"/>
      <c r="N52" s="16"/>
      <c r="O52" s="17"/>
      <c r="P52" s="17"/>
      <c r="Q52" s="16"/>
      <c r="R52" s="13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3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</row>
    <row r="53" spans="1:47">
      <c r="A53" s="16"/>
      <c r="B53" s="14"/>
      <c r="C53" s="16"/>
      <c r="D53" s="15"/>
      <c r="E53" s="15"/>
      <c r="F53" s="24"/>
      <c r="G53" s="15"/>
      <c r="H53" s="15"/>
      <c r="I53" s="24"/>
      <c r="J53" s="15"/>
      <c r="K53" s="15"/>
      <c r="L53" s="15"/>
      <c r="M53" s="16"/>
      <c r="N53" s="16"/>
      <c r="O53" s="17"/>
      <c r="P53" s="17"/>
      <c r="Q53" s="16"/>
      <c r="R53" s="13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3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</row>
    <row r="54" spans="1:47">
      <c r="A54" s="16"/>
      <c r="B54" s="14"/>
      <c r="C54" s="16"/>
      <c r="D54" s="15"/>
      <c r="E54" s="15"/>
      <c r="F54" s="24"/>
      <c r="G54" s="15"/>
      <c r="H54" s="15"/>
      <c r="I54" s="24"/>
      <c r="J54" s="15"/>
      <c r="K54" s="15"/>
      <c r="L54" s="15"/>
      <c r="M54" s="16"/>
      <c r="N54" s="16"/>
      <c r="O54" s="17"/>
      <c r="P54" s="17"/>
      <c r="Q54" s="16"/>
      <c r="R54" s="13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3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</row>
    <row r="55" spans="1:47">
      <c r="A55" s="16"/>
      <c r="B55" s="14"/>
      <c r="C55" s="16"/>
      <c r="D55" s="15"/>
      <c r="E55" s="15"/>
      <c r="F55" s="24"/>
      <c r="G55" s="15"/>
      <c r="H55" s="15"/>
      <c r="I55" s="24"/>
      <c r="J55" s="15"/>
      <c r="K55" s="15"/>
      <c r="L55" s="15"/>
      <c r="M55" s="16"/>
      <c r="N55" s="16"/>
      <c r="O55" s="17"/>
      <c r="P55" s="17"/>
      <c r="Q55" s="16"/>
      <c r="R55" s="13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3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</row>
    <row r="56" spans="1:47">
      <c r="A56" s="16"/>
      <c r="B56" s="14"/>
      <c r="C56" s="16"/>
      <c r="D56" s="15"/>
      <c r="E56" s="15"/>
      <c r="F56" s="24"/>
      <c r="G56" s="15"/>
      <c r="H56" s="15"/>
      <c r="I56" s="24"/>
      <c r="J56" s="15"/>
      <c r="K56" s="15"/>
      <c r="L56" s="15"/>
      <c r="M56" s="16"/>
      <c r="N56" s="16"/>
      <c r="O56" s="17"/>
      <c r="P56" s="17"/>
      <c r="Q56" s="16"/>
      <c r="R56" s="13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3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</row>
    <row r="57" spans="1:47">
      <c r="A57" s="16"/>
      <c r="B57" s="14"/>
      <c r="C57" s="16"/>
      <c r="D57" s="15"/>
      <c r="E57" s="15"/>
      <c r="F57" s="24"/>
      <c r="G57" s="15"/>
      <c r="H57" s="15"/>
      <c r="I57" s="24"/>
      <c r="J57" s="15"/>
      <c r="K57" s="15"/>
      <c r="L57" s="15"/>
      <c r="M57" s="16"/>
      <c r="N57" s="16"/>
      <c r="O57" s="17"/>
      <c r="P57" s="17"/>
      <c r="Q57" s="16"/>
      <c r="R57" s="13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3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</row>
    <row r="58" spans="1:47" ht="15.75">
      <c r="A58" s="10"/>
      <c r="B58" s="72"/>
      <c r="C58" s="19"/>
      <c r="D58" s="73"/>
      <c r="E58" s="73"/>
      <c r="F58" s="74"/>
      <c r="G58" s="73"/>
      <c r="H58" s="73"/>
      <c r="I58" s="74"/>
      <c r="J58" s="73"/>
      <c r="K58" s="73"/>
      <c r="L58" s="73"/>
      <c r="M58" s="45"/>
      <c r="N58" s="45"/>
      <c r="O58" s="84"/>
      <c r="P58" s="75"/>
      <c r="Q58" s="10"/>
      <c r="R58" s="10"/>
      <c r="S58" s="45"/>
      <c r="T58" s="50"/>
    </row>
    <row r="59" spans="1:47" ht="15.75">
      <c r="A59" s="10"/>
      <c r="B59" s="72"/>
      <c r="C59" s="19"/>
      <c r="D59" s="73"/>
      <c r="E59" s="73"/>
      <c r="F59" s="74"/>
      <c r="G59" s="73"/>
      <c r="H59" s="73"/>
      <c r="I59" s="74"/>
      <c r="J59" s="73"/>
      <c r="K59" s="73"/>
      <c r="L59" s="73"/>
      <c r="M59" s="45"/>
      <c r="N59" s="45"/>
      <c r="O59" s="84"/>
      <c r="P59" s="75"/>
      <c r="Q59" s="10"/>
      <c r="R59" s="10"/>
      <c r="S59" s="45"/>
      <c r="T59" s="50"/>
    </row>
    <row r="60" spans="1:47" ht="15.75">
      <c r="A60" s="10"/>
      <c r="B60" s="72"/>
      <c r="C60" s="19"/>
      <c r="D60" s="73"/>
      <c r="E60" s="73"/>
      <c r="F60" s="74"/>
      <c r="G60" s="73"/>
      <c r="H60" s="73"/>
      <c r="I60" s="74"/>
      <c r="J60" s="73"/>
      <c r="K60" s="73"/>
      <c r="L60" s="73"/>
      <c r="M60" s="45"/>
      <c r="N60" s="45"/>
      <c r="O60" s="84"/>
      <c r="P60" s="75"/>
      <c r="Q60" s="10"/>
      <c r="R60" s="10"/>
      <c r="S60" s="45"/>
      <c r="T60" s="50"/>
    </row>
    <row r="61" spans="1:47" ht="15.75">
      <c r="A61" s="9"/>
      <c r="B61" s="72"/>
      <c r="C61" s="19"/>
      <c r="D61" s="73"/>
      <c r="E61" s="73"/>
      <c r="F61" s="74"/>
      <c r="G61" s="73"/>
      <c r="H61" s="73"/>
      <c r="I61" s="74"/>
      <c r="J61" s="73"/>
      <c r="K61" s="73"/>
      <c r="L61" s="73"/>
      <c r="M61" s="45"/>
      <c r="N61" s="45"/>
      <c r="O61" s="84"/>
      <c r="P61" s="75"/>
      <c r="Q61" s="10"/>
      <c r="R61" s="10"/>
      <c r="S61" s="45"/>
      <c r="T61" s="50"/>
    </row>
    <row r="62" spans="1:47" ht="15.75">
      <c r="A62" s="10"/>
      <c r="B62" s="72"/>
      <c r="C62" s="19"/>
      <c r="D62" s="72"/>
      <c r="E62" s="72"/>
      <c r="F62" s="76"/>
      <c r="G62" s="72"/>
      <c r="H62" s="72"/>
      <c r="I62" s="76"/>
      <c r="J62" s="72"/>
      <c r="K62" s="72"/>
      <c r="L62" s="72"/>
      <c r="M62" s="45"/>
      <c r="N62" s="45"/>
      <c r="O62" s="84"/>
      <c r="P62" s="75"/>
      <c r="Q62" s="10"/>
      <c r="R62" s="10"/>
      <c r="S62" s="20"/>
      <c r="T62" s="21"/>
    </row>
    <row r="63" spans="1:47">
      <c r="A63" s="10"/>
      <c r="B63" s="72"/>
      <c r="C63" s="10"/>
      <c r="D63" s="72"/>
      <c r="E63" s="72"/>
      <c r="F63" s="76"/>
      <c r="G63" s="72"/>
      <c r="H63" s="72"/>
      <c r="I63" s="76"/>
      <c r="J63" s="72"/>
      <c r="K63" s="72"/>
      <c r="L63" s="72"/>
      <c r="M63" s="10"/>
      <c r="N63" s="10"/>
      <c r="O63" s="75"/>
      <c r="P63" s="75"/>
      <c r="Q63" s="10"/>
      <c r="R63" s="10"/>
      <c r="S63" s="10"/>
      <c r="T63" s="45"/>
    </row>
    <row r="64" spans="1:47">
      <c r="A64" s="10"/>
      <c r="B64" s="72"/>
      <c r="C64" s="10"/>
      <c r="D64" s="72"/>
      <c r="E64" s="72"/>
      <c r="F64" s="76"/>
      <c r="G64" s="72"/>
      <c r="H64" s="72"/>
      <c r="I64" s="76"/>
      <c r="J64" s="72"/>
      <c r="K64" s="72"/>
      <c r="L64" s="72"/>
      <c r="M64" s="10"/>
      <c r="N64" s="10"/>
      <c r="O64" s="75"/>
      <c r="P64" s="75"/>
      <c r="Q64" s="10"/>
      <c r="R64" s="10"/>
      <c r="S64" s="77"/>
      <c r="T64" s="78"/>
    </row>
    <row r="65" spans="1:20" ht="15.75">
      <c r="A65" s="10"/>
      <c r="B65" s="56"/>
      <c r="C65" s="10"/>
      <c r="D65" s="56"/>
      <c r="E65" s="56"/>
      <c r="F65" s="67"/>
      <c r="G65" s="56"/>
      <c r="H65" s="56"/>
      <c r="I65" s="67"/>
      <c r="J65" s="56"/>
      <c r="K65" s="72"/>
      <c r="L65" s="72"/>
      <c r="M65" s="10"/>
      <c r="N65" s="10"/>
      <c r="O65" s="75"/>
      <c r="P65" s="75"/>
      <c r="Q65" s="10"/>
      <c r="R65" s="10"/>
      <c r="S65" s="45"/>
      <c r="T65" s="50"/>
    </row>
    <row r="66" spans="1:20" ht="15.75">
      <c r="A66" s="10"/>
      <c r="B66" s="56"/>
      <c r="C66" s="10"/>
      <c r="D66" s="56"/>
      <c r="E66" s="56"/>
      <c r="F66" s="67"/>
      <c r="G66" s="56"/>
      <c r="H66" s="56"/>
      <c r="I66" s="67"/>
      <c r="J66" s="56"/>
      <c r="K66" s="72"/>
      <c r="L66" s="72"/>
      <c r="M66" s="10"/>
      <c r="N66" s="10"/>
      <c r="O66" s="75"/>
      <c r="P66" s="75"/>
      <c r="Q66" s="10"/>
      <c r="R66" s="10"/>
      <c r="S66" s="45"/>
      <c r="T66" s="50"/>
    </row>
    <row r="67" spans="1:20" ht="15.75">
      <c r="A67" s="10"/>
      <c r="B67" s="56"/>
      <c r="C67" s="10"/>
      <c r="D67" s="56"/>
      <c r="E67" s="56"/>
      <c r="F67" s="67"/>
      <c r="G67" s="56"/>
      <c r="H67" s="56"/>
      <c r="I67" s="67"/>
      <c r="J67" s="56"/>
      <c r="K67" s="72"/>
      <c r="L67" s="72"/>
      <c r="M67" s="10"/>
      <c r="N67" s="10"/>
      <c r="O67" s="75"/>
      <c r="P67" s="75"/>
      <c r="Q67" s="10"/>
      <c r="R67" s="10"/>
      <c r="S67" s="45"/>
      <c r="T67" s="50"/>
    </row>
    <row r="68" spans="1:20" ht="15.75">
      <c r="A68" s="10"/>
      <c r="B68" s="56"/>
      <c r="C68" s="10"/>
      <c r="D68" s="56"/>
      <c r="E68" s="56"/>
      <c r="F68" s="67"/>
      <c r="G68" s="56"/>
      <c r="H68" s="56"/>
      <c r="I68" s="67"/>
      <c r="J68" s="56"/>
      <c r="K68" s="72"/>
      <c r="L68" s="72"/>
      <c r="M68" s="10"/>
      <c r="N68" s="10"/>
      <c r="O68" s="75"/>
      <c r="P68" s="75"/>
      <c r="Q68" s="10"/>
      <c r="R68" s="10"/>
      <c r="S68" s="45"/>
      <c r="T68" s="50"/>
    </row>
    <row r="69" spans="1:20" ht="15.75">
      <c r="A69" s="10"/>
      <c r="B69" s="56"/>
      <c r="C69" s="10"/>
      <c r="D69" s="56"/>
      <c r="E69" s="56"/>
      <c r="F69" s="67"/>
      <c r="G69" s="56"/>
      <c r="H69" s="56"/>
      <c r="I69" s="67"/>
      <c r="J69" s="56"/>
      <c r="K69" s="72"/>
      <c r="L69" s="72"/>
      <c r="M69" s="10"/>
      <c r="N69" s="10"/>
      <c r="O69" s="75"/>
      <c r="P69" s="75"/>
      <c r="Q69" s="10"/>
      <c r="R69" s="10"/>
      <c r="S69" s="45"/>
      <c r="T69" s="50"/>
    </row>
    <row r="70" spans="1:20" ht="15.75">
      <c r="A70" s="10"/>
      <c r="B70" s="56"/>
      <c r="C70" s="10"/>
      <c r="D70" s="56"/>
      <c r="E70" s="56"/>
      <c r="F70" s="67"/>
      <c r="G70" s="56"/>
      <c r="H70" s="56"/>
      <c r="I70" s="67"/>
      <c r="J70" s="56"/>
      <c r="K70" s="72"/>
      <c r="L70" s="72"/>
      <c r="M70" s="10"/>
      <c r="N70" s="10"/>
      <c r="O70" s="75"/>
      <c r="P70" s="75"/>
      <c r="Q70" s="10"/>
      <c r="R70" s="10"/>
      <c r="S70" s="45"/>
      <c r="T70" s="50"/>
    </row>
    <row r="71" spans="1:20" ht="15.75">
      <c r="A71" s="10"/>
      <c r="B71" s="22"/>
      <c r="C71" s="10"/>
      <c r="D71" s="22"/>
      <c r="E71" s="22"/>
      <c r="F71" s="25"/>
      <c r="G71" s="22"/>
      <c r="H71" s="22"/>
      <c r="I71" s="25"/>
      <c r="J71" s="22"/>
      <c r="K71" s="72"/>
      <c r="L71" s="72"/>
      <c r="M71" s="10"/>
      <c r="N71" s="10"/>
      <c r="O71" s="75"/>
      <c r="P71" s="75"/>
      <c r="Q71" s="10"/>
      <c r="R71" s="51"/>
      <c r="S71" s="20"/>
      <c r="T71" s="23"/>
    </row>
  </sheetData>
  <pageMargins left="0.75" right="0.75" top="0.75" bottom="0.5" header="0.5" footer="0.75"/>
  <pageSetup paperSize="9" orientation="portrait" r:id="rId1"/>
  <legacy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U71"/>
  <sheetViews>
    <sheetView topLeftCell="A11" zoomScale="70" zoomScaleNormal="70" workbookViewId="0">
      <selection activeCell="I38" sqref="I38"/>
    </sheetView>
  </sheetViews>
  <sheetFormatPr defaultColWidth="8.625" defaultRowHeight="15"/>
  <cols>
    <col min="1" max="1" width="49.5" style="12" customWidth="1"/>
    <col min="2" max="2" width="17.625" style="52" customWidth="1"/>
    <col min="3" max="3" width="17.625" style="12" customWidth="1"/>
    <col min="4" max="12" width="17.625" style="52" customWidth="1"/>
    <col min="13" max="20" width="17.625" style="12" customWidth="1"/>
    <col min="21" max="16384" width="8.625" style="12"/>
  </cols>
  <sheetData>
    <row r="1" spans="1:34" ht="18.75">
      <c r="A1" s="3" t="s">
        <v>0</v>
      </c>
      <c r="Q1" s="4"/>
      <c r="R1" s="4"/>
      <c r="S1" s="4"/>
      <c r="T1" s="4"/>
    </row>
    <row r="2" spans="1:34" ht="15.75">
      <c r="A2" s="79" t="s">
        <v>100</v>
      </c>
      <c r="Q2" s="5"/>
      <c r="AG2" s="53"/>
      <c r="AH2" s="5"/>
    </row>
    <row r="3" spans="1:34" ht="30">
      <c r="A3" s="6">
        <v>2017</v>
      </c>
      <c r="C3" s="54" t="s">
        <v>1</v>
      </c>
      <c r="D3" s="54" t="s">
        <v>32</v>
      </c>
      <c r="E3" s="54" t="s">
        <v>2</v>
      </c>
      <c r="F3" s="55" t="s">
        <v>3</v>
      </c>
      <c r="G3" s="54" t="s">
        <v>17</v>
      </c>
      <c r="H3" s="54" t="s">
        <v>52</v>
      </c>
      <c r="I3" s="55" t="s">
        <v>5</v>
      </c>
      <c r="J3" s="54" t="s">
        <v>4</v>
      </c>
      <c r="K3" s="54" t="s">
        <v>6</v>
      </c>
      <c r="L3" s="54" t="s">
        <v>7</v>
      </c>
      <c r="M3" s="54" t="s">
        <v>68</v>
      </c>
      <c r="N3" s="54" t="s">
        <v>68</v>
      </c>
      <c r="O3" s="55" t="s">
        <v>68</v>
      </c>
      <c r="P3" s="57" t="s">
        <v>9</v>
      </c>
      <c r="Q3" s="53"/>
      <c r="AG3" s="53"/>
      <c r="AH3" s="53"/>
    </row>
    <row r="4" spans="1:34" s="29" customFormat="1" ht="11.25">
      <c r="A4" s="81" t="s">
        <v>60</v>
      </c>
      <c r="C4" s="80" t="s">
        <v>58</v>
      </c>
      <c r="D4" s="80" t="s">
        <v>59</v>
      </c>
      <c r="E4" s="27"/>
      <c r="F4" s="80" t="s">
        <v>61</v>
      </c>
      <c r="G4" s="27"/>
      <c r="H4" s="27"/>
      <c r="I4" s="80" t="s">
        <v>62</v>
      </c>
      <c r="J4" s="27"/>
      <c r="K4" s="27"/>
      <c r="L4" s="27"/>
      <c r="M4" s="27"/>
      <c r="N4" s="28"/>
      <c r="O4" s="28"/>
      <c r="P4" s="82" t="s">
        <v>66</v>
      </c>
      <c r="Q4" s="30"/>
      <c r="AG4" s="30"/>
      <c r="AH4" s="30"/>
    </row>
    <row r="5" spans="1:34" ht="15.75">
      <c r="A5" s="5" t="s">
        <v>53</v>
      </c>
      <c r="B5" s="60"/>
      <c r="C5" s="106">
        <f>[3]Solceller!$C$32</f>
        <v>1311</v>
      </c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3">
        <f>SUM(D5:O5)</f>
        <v>0</v>
      </c>
      <c r="Q5" s="53"/>
      <c r="AG5" s="53"/>
      <c r="AH5" s="53"/>
    </row>
    <row r="6" spans="1:34" ht="15.75">
      <c r="A6" s="5" t="s">
        <v>73</v>
      </c>
      <c r="B6" s="60"/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>
        <f t="shared" ref="P6:P11" si="0">SUM(D6:O6)</f>
        <v>0</v>
      </c>
      <c r="Q6" s="53"/>
      <c r="AG6" s="53"/>
      <c r="AH6" s="53"/>
    </row>
    <row r="7" spans="1:34" ht="15.75">
      <c r="A7" s="5" t="s">
        <v>10</v>
      </c>
      <c r="B7" s="60"/>
      <c r="C7" s="93">
        <f>[3]Elproduktion!$N$1162</f>
        <v>0</v>
      </c>
      <c r="D7" s="93">
        <f>[3]Elproduktion!$N$1163</f>
        <v>0</v>
      </c>
      <c r="E7" s="93">
        <f>[3]Elproduktion!$Q$1164</f>
        <v>0</v>
      </c>
      <c r="F7" s="93">
        <f>[3]Elproduktion!$N$1165</f>
        <v>0</v>
      </c>
      <c r="G7" s="93">
        <f>[3]Elproduktion!$R$1166</f>
        <v>0</v>
      </c>
      <c r="H7" s="93">
        <f>[3]Elproduktion!$S$1167</f>
        <v>0</v>
      </c>
      <c r="I7" s="93">
        <f>[3]Elproduktion!$N$1168</f>
        <v>0</v>
      </c>
      <c r="J7" s="93">
        <f>[3]Elproduktion!$T$1166</f>
        <v>0</v>
      </c>
      <c r="K7" s="93">
        <f>[3]Elproduktion!U1164</f>
        <v>0</v>
      </c>
      <c r="L7" s="93">
        <f>[3]Elproduktion!V1164</f>
        <v>0</v>
      </c>
      <c r="M7" s="93"/>
      <c r="N7" s="93"/>
      <c r="O7" s="93"/>
      <c r="P7" s="93">
        <f t="shared" si="0"/>
        <v>0</v>
      </c>
      <c r="Q7" s="53"/>
      <c r="AG7" s="53"/>
      <c r="AH7" s="53"/>
    </row>
    <row r="8" spans="1:34" ht="15.75">
      <c r="A8" s="5" t="s">
        <v>11</v>
      </c>
      <c r="B8" s="60"/>
      <c r="C8" s="93">
        <f>[3]Elproduktion!$N$1170</f>
        <v>0</v>
      </c>
      <c r="D8" s="93">
        <f>[3]Elproduktion!$N$1171</f>
        <v>0</v>
      </c>
      <c r="E8" s="93">
        <f>[3]Elproduktion!$Q$1172</f>
        <v>0</v>
      </c>
      <c r="F8" s="93">
        <f>[3]Elproduktion!$N$1173</f>
        <v>0</v>
      </c>
      <c r="G8" s="93">
        <f>[3]Elproduktion!$R$1174</f>
        <v>0</v>
      </c>
      <c r="H8" s="93">
        <f>[3]Elproduktion!$S$1175</f>
        <v>0</v>
      </c>
      <c r="I8" s="93">
        <f>[3]Elproduktion!$N$1176</f>
        <v>0</v>
      </c>
      <c r="J8" s="93">
        <f>[3]Elproduktion!$T$1174</f>
        <v>0</v>
      </c>
      <c r="K8" s="93">
        <f>[3]Elproduktion!U1172</f>
        <v>0</v>
      </c>
      <c r="L8" s="93">
        <f>[3]Elproduktion!V1172</f>
        <v>0</v>
      </c>
      <c r="M8" s="93"/>
      <c r="N8" s="93"/>
      <c r="O8" s="93"/>
      <c r="P8" s="93">
        <f t="shared" si="0"/>
        <v>0</v>
      </c>
      <c r="Q8" s="53"/>
      <c r="AG8" s="53"/>
      <c r="AH8" s="53"/>
    </row>
    <row r="9" spans="1:34" ht="15.75">
      <c r="A9" s="5" t="s">
        <v>12</v>
      </c>
      <c r="B9" s="60"/>
      <c r="C9" s="93">
        <f>[3]Elproduktion!$N$1178</f>
        <v>0</v>
      </c>
      <c r="D9" s="93">
        <f>[3]Elproduktion!$N$1179</f>
        <v>0</v>
      </c>
      <c r="E9" s="93">
        <f>[3]Elproduktion!$Q$1180</f>
        <v>0</v>
      </c>
      <c r="F9" s="93">
        <f>[3]Elproduktion!$N$1181</f>
        <v>0</v>
      </c>
      <c r="G9" s="93">
        <f>[3]Elproduktion!$R$1182</f>
        <v>0</v>
      </c>
      <c r="H9" s="93">
        <f>[3]Elproduktion!$S$1183</f>
        <v>0</v>
      </c>
      <c r="I9" s="93">
        <f>[3]Elproduktion!$N$1184</f>
        <v>0</v>
      </c>
      <c r="J9" s="93">
        <f>[3]Elproduktion!$T$1182</f>
        <v>0</v>
      </c>
      <c r="K9" s="93">
        <f>[3]Elproduktion!U1180</f>
        <v>0</v>
      </c>
      <c r="L9" s="93">
        <f>[3]Elproduktion!V1180</f>
        <v>0</v>
      </c>
      <c r="M9" s="93"/>
      <c r="N9" s="93"/>
      <c r="O9" s="93"/>
      <c r="P9" s="93">
        <f t="shared" si="0"/>
        <v>0</v>
      </c>
      <c r="Q9" s="53"/>
      <c r="AG9" s="53"/>
      <c r="AH9" s="53"/>
    </row>
    <row r="10" spans="1:34" ht="15.75">
      <c r="A10" s="5" t="s">
        <v>13</v>
      </c>
      <c r="B10" s="60"/>
      <c r="C10" s="93">
        <f>[3]Elproduktion!$N$1186</f>
        <v>88982</v>
      </c>
      <c r="D10" s="93">
        <f>[3]Elproduktion!$N$1187</f>
        <v>0</v>
      </c>
      <c r="E10" s="93">
        <f>[3]Elproduktion!$Q$1188</f>
        <v>0</v>
      </c>
      <c r="F10" s="93">
        <f>[3]Elproduktion!$N$1189</f>
        <v>0</v>
      </c>
      <c r="G10" s="93">
        <f>[3]Elproduktion!$R$1190</f>
        <v>0</v>
      </c>
      <c r="H10" s="93">
        <f>[3]Elproduktion!$S$1191</f>
        <v>0</v>
      </c>
      <c r="I10" s="93">
        <f>[3]Elproduktion!$N$1192</f>
        <v>0</v>
      </c>
      <c r="J10" s="93">
        <f>[3]Elproduktion!$T$1190</f>
        <v>0</v>
      </c>
      <c r="K10" s="93">
        <f>[3]Elproduktion!U1188</f>
        <v>0</v>
      </c>
      <c r="L10" s="93">
        <f>[3]Elproduktion!V1188</f>
        <v>0</v>
      </c>
      <c r="M10" s="93"/>
      <c r="N10" s="93"/>
      <c r="O10" s="93"/>
      <c r="P10" s="93">
        <f t="shared" si="0"/>
        <v>0</v>
      </c>
      <c r="Q10" s="53"/>
      <c r="R10" s="5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3"/>
      <c r="AH10" s="53"/>
    </row>
    <row r="11" spans="1:34" ht="15.75">
      <c r="A11" s="5" t="s">
        <v>14</v>
      </c>
      <c r="B11" s="60"/>
      <c r="C11" s="106">
        <f>SUM(C5:C10)</f>
        <v>90293</v>
      </c>
      <c r="D11" s="93">
        <f t="shared" ref="D11:O11" si="1">SUM(D5:D10)</f>
        <v>0</v>
      </c>
      <c r="E11" s="93">
        <f t="shared" si="1"/>
        <v>0</v>
      </c>
      <c r="F11" s="93">
        <f t="shared" si="1"/>
        <v>0</v>
      </c>
      <c r="G11" s="93">
        <f t="shared" si="1"/>
        <v>0</v>
      </c>
      <c r="H11" s="93">
        <f t="shared" si="1"/>
        <v>0</v>
      </c>
      <c r="I11" s="93">
        <f t="shared" si="1"/>
        <v>0</v>
      </c>
      <c r="J11" s="93">
        <f t="shared" si="1"/>
        <v>0</v>
      </c>
      <c r="K11" s="93">
        <f t="shared" si="1"/>
        <v>0</v>
      </c>
      <c r="L11" s="93">
        <f t="shared" si="1"/>
        <v>0</v>
      </c>
      <c r="M11" s="93">
        <f t="shared" si="1"/>
        <v>0</v>
      </c>
      <c r="N11" s="93">
        <f t="shared" si="1"/>
        <v>0</v>
      </c>
      <c r="O11" s="93">
        <f t="shared" si="1"/>
        <v>0</v>
      </c>
      <c r="P11" s="93">
        <f t="shared" si="0"/>
        <v>0</v>
      </c>
      <c r="Q11" s="53"/>
      <c r="R11" s="5"/>
      <c r="S11" s="59"/>
      <c r="T11" s="59"/>
      <c r="U11" s="59"/>
      <c r="V11" s="59"/>
      <c r="W11" s="59"/>
      <c r="X11" s="59"/>
      <c r="Y11" s="59"/>
      <c r="Z11" s="59"/>
      <c r="AA11" s="59"/>
      <c r="AB11" s="59"/>
      <c r="AC11" s="59"/>
      <c r="AD11" s="59"/>
      <c r="AE11" s="59"/>
      <c r="AF11" s="59"/>
      <c r="AG11" s="53"/>
      <c r="AH11" s="53"/>
    </row>
    <row r="12" spans="1:34" ht="15.75">
      <c r="B12" s="60"/>
      <c r="C12" s="60"/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4"/>
      <c r="R12" s="4"/>
      <c r="S12" s="4"/>
      <c r="T12" s="4"/>
    </row>
    <row r="13" spans="1:34" ht="15.75">
      <c r="B13" s="60"/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4"/>
      <c r="R13" s="4"/>
      <c r="S13" s="4"/>
      <c r="T13" s="4"/>
    </row>
    <row r="14" spans="1:34" ht="18.75">
      <c r="A14" s="3" t="s">
        <v>15</v>
      </c>
      <c r="B14" s="7"/>
      <c r="C14" s="60"/>
      <c r="D14" s="7"/>
      <c r="E14" s="7"/>
      <c r="F14" s="7"/>
      <c r="G14" s="7"/>
      <c r="H14" s="7"/>
      <c r="I14" s="7"/>
      <c r="J14" s="60"/>
      <c r="K14" s="60"/>
      <c r="L14" s="60"/>
      <c r="M14" s="60"/>
      <c r="N14" s="60"/>
      <c r="O14" s="60"/>
      <c r="P14" s="7"/>
      <c r="Q14" s="4"/>
      <c r="R14" s="4"/>
      <c r="S14" s="4"/>
      <c r="T14" s="4"/>
    </row>
    <row r="15" spans="1:34" ht="15.75">
      <c r="A15" s="79" t="str">
        <f>A2</f>
        <v>1287 Trelleborg</v>
      </c>
      <c r="B15" s="60"/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4"/>
      <c r="R15" s="4"/>
      <c r="S15" s="4"/>
      <c r="T15" s="4"/>
    </row>
    <row r="16" spans="1:34" ht="30">
      <c r="A16" s="6">
        <v>2017</v>
      </c>
      <c r="B16" s="54" t="s">
        <v>16</v>
      </c>
      <c r="C16" s="67" t="s">
        <v>8</v>
      </c>
      <c r="D16" s="54" t="s">
        <v>32</v>
      </c>
      <c r="E16" s="54" t="s">
        <v>2</v>
      </c>
      <c r="F16" s="55" t="s">
        <v>3</v>
      </c>
      <c r="G16" s="54" t="s">
        <v>17</v>
      </c>
      <c r="H16" s="54" t="s">
        <v>52</v>
      </c>
      <c r="I16" s="55" t="s">
        <v>5</v>
      </c>
      <c r="J16" s="54" t="s">
        <v>4</v>
      </c>
      <c r="K16" s="54" t="s">
        <v>6</v>
      </c>
      <c r="L16" s="54" t="s">
        <v>7</v>
      </c>
      <c r="M16" s="54" t="s">
        <v>71</v>
      </c>
      <c r="N16" s="54" t="s">
        <v>68</v>
      </c>
      <c r="O16" s="55" t="s">
        <v>68</v>
      </c>
      <c r="P16" s="57" t="s">
        <v>9</v>
      </c>
      <c r="Q16" s="53"/>
      <c r="AG16" s="53"/>
      <c r="AH16" s="53"/>
    </row>
    <row r="17" spans="1:34" s="29" customFormat="1" ht="11.25">
      <c r="A17" s="81" t="s">
        <v>60</v>
      </c>
      <c r="B17" s="80" t="s">
        <v>63</v>
      </c>
      <c r="C17" s="49"/>
      <c r="D17" s="80" t="s">
        <v>59</v>
      </c>
      <c r="E17" s="27"/>
      <c r="F17" s="80" t="s">
        <v>61</v>
      </c>
      <c r="G17" s="27"/>
      <c r="H17" s="27"/>
      <c r="I17" s="80" t="s">
        <v>62</v>
      </c>
      <c r="J17" s="27"/>
      <c r="K17" s="27"/>
      <c r="L17" s="27"/>
      <c r="M17" s="27"/>
      <c r="N17" s="28"/>
      <c r="O17" s="28"/>
      <c r="P17" s="82" t="s">
        <v>66</v>
      </c>
      <c r="Q17" s="30"/>
      <c r="AG17" s="30"/>
      <c r="AH17" s="30"/>
    </row>
    <row r="18" spans="1:34" ht="15.75">
      <c r="A18" s="5" t="s">
        <v>18</v>
      </c>
      <c r="B18" s="110">
        <f>[3]Fjärrvärmeproduktion!$N$1626</f>
        <v>0</v>
      </c>
      <c r="C18" s="112"/>
      <c r="D18" s="112">
        <f>[3]Fjärrvärmeproduktion!$N$1627</f>
        <v>0</v>
      </c>
      <c r="E18" s="112">
        <f>[3]Fjärrvärmeproduktion!$Q$1628</f>
        <v>0</v>
      </c>
      <c r="F18" s="112">
        <f>[3]Fjärrvärmeproduktion!$N$1629</f>
        <v>0</v>
      </c>
      <c r="G18" s="112">
        <f>[3]Fjärrvärmeproduktion!$R$1630</f>
        <v>0</v>
      </c>
      <c r="H18" s="112">
        <f>[3]Fjärrvärmeproduktion!$S$1631</f>
        <v>0</v>
      </c>
      <c r="I18" s="112">
        <f>[3]Fjärrvärmeproduktion!$N$1632</f>
        <v>0</v>
      </c>
      <c r="J18" s="112">
        <f>[3]Fjärrvärmeproduktion!$T$1630</f>
        <v>0</v>
      </c>
      <c r="K18" s="112">
        <f>[3]Fjärrvärmeproduktion!U1628</f>
        <v>0</v>
      </c>
      <c r="L18" s="112">
        <f>[3]Fjärrvärmeproduktion!V1628</f>
        <v>0</v>
      </c>
      <c r="M18" s="112">
        <f>[3]Fjärrvärmeproduktion!$W$1631</f>
        <v>0</v>
      </c>
      <c r="N18" s="112"/>
      <c r="O18" s="112"/>
      <c r="P18" s="112">
        <f>SUM(C18:O18)</f>
        <v>0</v>
      </c>
      <c r="Q18" s="4"/>
      <c r="R18" s="4"/>
      <c r="S18" s="4"/>
      <c r="T18" s="4"/>
    </row>
    <row r="19" spans="1:34" ht="15.75">
      <c r="A19" s="5" t="s">
        <v>19</v>
      </c>
      <c r="B19" s="127">
        <f>[3]Fjärrvärmeproduktion!$N$1634+[3]Fjärrvärmeproduktion!$N$1666</f>
        <v>102900</v>
      </c>
      <c r="C19" s="112"/>
      <c r="D19" s="126">
        <f>[3]Fjärrvärmeproduktion!$N$1635</f>
        <v>1000</v>
      </c>
      <c r="E19" s="112">
        <f>[3]Fjärrvärmeproduktion!$Q$1636</f>
        <v>0</v>
      </c>
      <c r="F19" s="112">
        <f>[3]Fjärrvärmeproduktion!$N$1637</f>
        <v>0</v>
      </c>
      <c r="G19" s="112">
        <f>[3]Fjärrvärmeproduktion!$R$1638</f>
        <v>0</v>
      </c>
      <c r="H19" s="126">
        <f>[3]Fjärrvärmeproduktion!$S$1639</f>
        <v>101900</v>
      </c>
      <c r="I19" s="112">
        <f>[3]Fjärrvärmeproduktion!$N$1640</f>
        <v>0</v>
      </c>
      <c r="J19" s="112">
        <f>[3]Fjärrvärmeproduktion!$T$1638</f>
        <v>0</v>
      </c>
      <c r="K19" s="112">
        <f>[3]Fjärrvärmeproduktion!U1636</f>
        <v>0</v>
      </c>
      <c r="L19" s="112">
        <f>[3]Fjärrvärmeproduktion!V1636</f>
        <v>0</v>
      </c>
      <c r="M19" s="112">
        <f>[3]Fjärrvärmeproduktion!$W$1639</f>
        <v>0</v>
      </c>
      <c r="N19" s="112"/>
      <c r="O19" s="112"/>
      <c r="P19" s="126">
        <f t="shared" ref="P19:P24" si="2">SUM(C19:O19)</f>
        <v>102900</v>
      </c>
      <c r="Q19" s="4"/>
      <c r="R19" s="4"/>
      <c r="S19" s="4"/>
      <c r="T19" s="4"/>
    </row>
    <row r="20" spans="1:34" ht="15.75">
      <c r="A20" s="5" t="s">
        <v>20</v>
      </c>
      <c r="B20" s="142">
        <f>[3]Fjärrvärmeproduktion!$N$1642</f>
        <v>0</v>
      </c>
      <c r="C20" s="112"/>
      <c r="D20" s="112">
        <f>[3]Fjärrvärmeproduktion!$N$1643</f>
        <v>0</v>
      </c>
      <c r="E20" s="112">
        <f>[3]Fjärrvärmeproduktion!$Q$1644</f>
        <v>0</v>
      </c>
      <c r="F20" s="112">
        <f>[3]Fjärrvärmeproduktion!$N$1645</f>
        <v>0</v>
      </c>
      <c r="G20" s="112">
        <f>[3]Fjärrvärmeproduktion!$R$1646</f>
        <v>0</v>
      </c>
      <c r="H20" s="112">
        <f>[3]Fjärrvärmeproduktion!$S$1647</f>
        <v>0</v>
      </c>
      <c r="I20" s="112">
        <f>[3]Fjärrvärmeproduktion!$N$1648</f>
        <v>0</v>
      </c>
      <c r="J20" s="112">
        <f>[3]Fjärrvärmeproduktion!$T$1646</f>
        <v>0</v>
      </c>
      <c r="K20" s="112">
        <f>[3]Fjärrvärmeproduktion!U1644</f>
        <v>0</v>
      </c>
      <c r="L20" s="112">
        <f>[3]Fjärrvärmeproduktion!V1644</f>
        <v>0</v>
      </c>
      <c r="M20" s="112">
        <f>[3]Fjärrvärmeproduktion!$W$1647</f>
        <v>0</v>
      </c>
      <c r="N20" s="112"/>
      <c r="O20" s="112"/>
      <c r="P20" s="112">
        <f t="shared" si="2"/>
        <v>0</v>
      </c>
      <c r="Q20" s="4"/>
      <c r="R20" s="4"/>
      <c r="S20" s="4"/>
      <c r="T20" s="4"/>
    </row>
    <row r="21" spans="1:34" ht="16.5" thickBot="1">
      <c r="A21" s="5" t="s">
        <v>21</v>
      </c>
      <c r="B21" s="142">
        <f>[3]Fjärrvärmeproduktion!$N$1650</f>
        <v>0</v>
      </c>
      <c r="C21" s="112"/>
      <c r="D21" s="112">
        <f>[3]Fjärrvärmeproduktion!$N$1651</f>
        <v>0</v>
      </c>
      <c r="E21" s="112">
        <f>[3]Fjärrvärmeproduktion!$Q$1652</f>
        <v>0</v>
      </c>
      <c r="F21" s="112">
        <f>[3]Fjärrvärmeproduktion!$N$1653</f>
        <v>0</v>
      </c>
      <c r="G21" s="112">
        <f>[3]Fjärrvärmeproduktion!$R$1654</f>
        <v>0</v>
      </c>
      <c r="H21" s="112">
        <f>[3]Fjärrvärmeproduktion!$S$1655</f>
        <v>0</v>
      </c>
      <c r="I21" s="112">
        <f>[3]Fjärrvärmeproduktion!$N$1656</f>
        <v>0</v>
      </c>
      <c r="J21" s="112">
        <f>[3]Fjärrvärmeproduktion!$T$1654</f>
        <v>0</v>
      </c>
      <c r="K21" s="112">
        <f>[3]Fjärrvärmeproduktion!U1652</f>
        <v>0</v>
      </c>
      <c r="L21" s="112">
        <f>[3]Fjärrvärmeproduktion!V1652</f>
        <v>0</v>
      </c>
      <c r="M21" s="112">
        <f>[3]Fjärrvärmeproduktion!$W$1655</f>
        <v>0</v>
      </c>
      <c r="N21" s="112"/>
      <c r="O21" s="112"/>
      <c r="P21" s="112">
        <f t="shared" si="2"/>
        <v>0</v>
      </c>
      <c r="Q21" s="4"/>
      <c r="R21" s="37"/>
      <c r="S21" s="37"/>
      <c r="T21" s="37"/>
    </row>
    <row r="22" spans="1:34" ht="15.75">
      <c r="A22" s="5" t="s">
        <v>22</v>
      </c>
      <c r="B22" s="142">
        <f>[3]Fjärrvärmeproduktion!$N$1658</f>
        <v>1400</v>
      </c>
      <c r="C22" s="112"/>
      <c r="D22" s="112" t="str">
        <f>[3]Fjärrvärmeproduktion!$N$1659</f>
        <v>,</v>
      </c>
      <c r="E22" s="112">
        <f>[3]Fjärrvärmeproduktion!$Q$1660</f>
        <v>0</v>
      </c>
      <c r="F22" s="112">
        <f>[3]Fjärrvärmeproduktion!$N$1661</f>
        <v>0</v>
      </c>
      <c r="G22" s="112">
        <f>[3]Fjärrvärmeproduktion!$R$1662</f>
        <v>0</v>
      </c>
      <c r="H22" s="112">
        <f>[3]Fjärrvärmeproduktion!$S$1663</f>
        <v>0</v>
      </c>
      <c r="I22" s="112">
        <f>[3]Fjärrvärmeproduktion!$N$1664</f>
        <v>0</v>
      </c>
      <c r="J22" s="112">
        <f>[3]Fjärrvärmeproduktion!$T$1662</f>
        <v>0</v>
      </c>
      <c r="K22" s="112">
        <f>[3]Fjärrvärmeproduktion!U1660</f>
        <v>0</v>
      </c>
      <c r="L22" s="112">
        <f>[3]Fjärrvärmeproduktion!V1660</f>
        <v>0</v>
      </c>
      <c r="M22" s="112">
        <f>[3]Fjärrvärmeproduktion!$W$1663</f>
        <v>0</v>
      </c>
      <c r="N22" s="112"/>
      <c r="O22" s="112"/>
      <c r="P22" s="112">
        <f t="shared" si="2"/>
        <v>0</v>
      </c>
      <c r="Q22" s="31"/>
      <c r="R22" s="43" t="s">
        <v>24</v>
      </c>
      <c r="S22" s="88" t="str">
        <f>ROUND(P43/1000,0) &amp;" GWh"</f>
        <v>1000 GWh</v>
      </c>
      <c r="T22" s="38"/>
      <c r="U22" s="36"/>
    </row>
    <row r="23" spans="1:34" ht="15.75">
      <c r="A23" s="5" t="s">
        <v>23</v>
      </c>
      <c r="B23" s="142">
        <v>0</v>
      </c>
      <c r="C23" s="112"/>
      <c r="D23" s="112">
        <f>[3]Fjärrvärmeproduktion!$N$1667</f>
        <v>0</v>
      </c>
      <c r="E23" s="112">
        <f>[3]Fjärrvärmeproduktion!$Q$1668</f>
        <v>0</v>
      </c>
      <c r="F23" s="112">
        <f>[3]Fjärrvärmeproduktion!$N$1669</f>
        <v>0</v>
      </c>
      <c r="G23" s="112">
        <f>[3]Fjärrvärmeproduktion!$R$1670</f>
        <v>0</v>
      </c>
      <c r="H23" s="112">
        <f>[3]Fjärrvärmeproduktion!$S$1671</f>
        <v>0</v>
      </c>
      <c r="I23" s="112">
        <f>[3]Fjärrvärmeproduktion!$N$1672</f>
        <v>0</v>
      </c>
      <c r="J23" s="112">
        <f>[3]Fjärrvärmeproduktion!$T$1670</f>
        <v>0</v>
      </c>
      <c r="K23" s="112">
        <f>[3]Fjärrvärmeproduktion!U1668</f>
        <v>0</v>
      </c>
      <c r="L23" s="112">
        <f>[3]Fjärrvärmeproduktion!V1668</f>
        <v>0</v>
      </c>
      <c r="M23" s="112">
        <f>[3]Fjärrvärmeproduktion!$W$1671</f>
        <v>0</v>
      </c>
      <c r="N23" s="112"/>
      <c r="O23" s="112"/>
      <c r="P23" s="112">
        <f t="shared" si="2"/>
        <v>0</v>
      </c>
      <c r="Q23" s="31"/>
      <c r="R23" s="41"/>
      <c r="S23" s="4"/>
      <c r="T23" s="39"/>
      <c r="U23" s="36"/>
    </row>
    <row r="24" spans="1:34" ht="15.75">
      <c r="A24" s="5" t="s">
        <v>14</v>
      </c>
      <c r="B24" s="126">
        <f>SUM(B18:B23)</f>
        <v>104300</v>
      </c>
      <c r="C24" s="112">
        <f t="shared" ref="C24:O24" si="3">SUM(C18:C23)</f>
        <v>0</v>
      </c>
      <c r="D24" s="126">
        <f t="shared" si="3"/>
        <v>1000</v>
      </c>
      <c r="E24" s="112">
        <f t="shared" si="3"/>
        <v>0</v>
      </c>
      <c r="F24" s="112">
        <f t="shared" si="3"/>
        <v>0</v>
      </c>
      <c r="G24" s="112">
        <f t="shared" si="3"/>
        <v>0</v>
      </c>
      <c r="H24" s="126">
        <f t="shared" si="3"/>
        <v>101900</v>
      </c>
      <c r="I24" s="112">
        <f t="shared" si="3"/>
        <v>0</v>
      </c>
      <c r="J24" s="112">
        <f t="shared" si="3"/>
        <v>0</v>
      </c>
      <c r="K24" s="112">
        <f t="shared" si="3"/>
        <v>0</v>
      </c>
      <c r="L24" s="112">
        <f t="shared" si="3"/>
        <v>0</v>
      </c>
      <c r="M24" s="112">
        <f t="shared" si="3"/>
        <v>0</v>
      </c>
      <c r="N24" s="112">
        <f t="shared" si="3"/>
        <v>0</v>
      </c>
      <c r="O24" s="112">
        <f t="shared" si="3"/>
        <v>0</v>
      </c>
      <c r="P24" s="126">
        <f t="shared" si="2"/>
        <v>102900</v>
      </c>
      <c r="Q24" s="31"/>
      <c r="R24" s="41"/>
      <c r="S24" s="4" t="s">
        <v>25</v>
      </c>
      <c r="T24" s="39" t="s">
        <v>26</v>
      </c>
      <c r="U24" s="36"/>
    </row>
    <row r="25" spans="1:34" ht="15.75">
      <c r="B25" s="109"/>
      <c r="C25" s="109"/>
      <c r="D25" s="109"/>
      <c r="E25" s="109"/>
      <c r="F25" s="109"/>
      <c r="G25" s="109"/>
      <c r="H25" s="109"/>
      <c r="I25" s="109"/>
      <c r="J25" s="109"/>
      <c r="K25" s="109"/>
      <c r="L25" s="109"/>
      <c r="M25" s="109"/>
      <c r="N25" s="109"/>
      <c r="O25" s="109"/>
      <c r="P25" s="109"/>
      <c r="Q25" s="31"/>
      <c r="R25" s="85" t="str">
        <f>C30</f>
        <v>El</v>
      </c>
      <c r="S25" s="61" t="str">
        <f>ROUND(C43/1000,0) &amp;" GWh"</f>
        <v>436 GWh</v>
      </c>
      <c r="T25" s="42">
        <f>C$44</f>
        <v>0.43624378604716568</v>
      </c>
      <c r="U25" s="36"/>
    </row>
    <row r="26" spans="1:34" ht="15.75">
      <c r="B26" s="110"/>
      <c r="C26" s="109"/>
      <c r="D26" s="109"/>
      <c r="E26" s="109"/>
      <c r="F26" s="109"/>
      <c r="G26" s="109"/>
      <c r="H26" s="109"/>
      <c r="I26" s="109"/>
      <c r="J26" s="109"/>
      <c r="K26" s="109"/>
      <c r="L26" s="109"/>
      <c r="M26" s="109"/>
      <c r="N26" s="109"/>
      <c r="O26" s="109"/>
      <c r="P26" s="109"/>
      <c r="Q26" s="31"/>
      <c r="R26" s="86" t="str">
        <f>D30</f>
        <v>Oljeprodukter</v>
      </c>
      <c r="S26" s="61" t="str">
        <f>ROUND(D43/1000,0) &amp;" GWh"</f>
        <v>321 GWh</v>
      </c>
      <c r="T26" s="42">
        <f>D$44</f>
        <v>0.32120637814509184</v>
      </c>
      <c r="U26" s="36"/>
    </row>
    <row r="27" spans="1:34" ht="15.75">
      <c r="B27" s="60"/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31"/>
      <c r="R27" s="86" t="str">
        <f>E30</f>
        <v>Kol och koks</v>
      </c>
      <c r="S27" s="61" t="str">
        <f>ROUND(E43/1000,0) &amp;" GWh"</f>
        <v>0 GWh</v>
      </c>
      <c r="T27" s="42">
        <f>E$44</f>
        <v>0</v>
      </c>
      <c r="U27" s="36"/>
    </row>
    <row r="28" spans="1:34" ht="18.75">
      <c r="A28" s="3" t="s">
        <v>27</v>
      </c>
      <c r="B28" s="7"/>
      <c r="C28" s="60"/>
      <c r="D28" s="7"/>
      <c r="E28" s="7"/>
      <c r="F28" s="7"/>
      <c r="G28" s="7"/>
      <c r="H28" s="7"/>
      <c r="I28" s="60"/>
      <c r="J28" s="60"/>
      <c r="K28" s="60"/>
      <c r="L28" s="60"/>
      <c r="M28" s="60"/>
      <c r="N28" s="60"/>
      <c r="O28" s="60"/>
      <c r="P28" s="60"/>
      <c r="Q28" s="31"/>
      <c r="R28" s="86" t="str">
        <f>F30</f>
        <v>Gasol/naturgas</v>
      </c>
      <c r="S28" s="61" t="str">
        <f>ROUND(F43/1000,0) &amp;" GWh"</f>
        <v>20 GWh</v>
      </c>
      <c r="T28" s="42">
        <f>F$44</f>
        <v>1.9572646584974623E-2</v>
      </c>
      <c r="U28" s="36"/>
    </row>
    <row r="29" spans="1:34" ht="15.75">
      <c r="A29" s="79" t="str">
        <f>A2</f>
        <v>1287 Trelleborg</v>
      </c>
      <c r="B29" s="60"/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31"/>
      <c r="R29" s="86" t="str">
        <f>G30</f>
        <v>Biodrivmedel</v>
      </c>
      <c r="S29" s="61" t="str">
        <f>ROUND(G43/1000,0) &amp;" GWh"</f>
        <v>63 GWh</v>
      </c>
      <c r="T29" s="42">
        <f>G$44</f>
        <v>6.3446371208325913E-2</v>
      </c>
      <c r="U29" s="36"/>
    </row>
    <row r="30" spans="1:34" ht="30">
      <c r="A30" s="6">
        <v>2017</v>
      </c>
      <c r="B30" s="67" t="s">
        <v>70</v>
      </c>
      <c r="C30" s="56" t="s">
        <v>8</v>
      </c>
      <c r="D30" s="54" t="s">
        <v>32</v>
      </c>
      <c r="E30" s="54" t="s">
        <v>2</v>
      </c>
      <c r="F30" s="55" t="s">
        <v>3</v>
      </c>
      <c r="G30" s="54" t="s">
        <v>28</v>
      </c>
      <c r="H30" s="54" t="s">
        <v>52</v>
      </c>
      <c r="I30" s="55" t="s">
        <v>5</v>
      </c>
      <c r="J30" s="54" t="s">
        <v>4</v>
      </c>
      <c r="K30" s="54" t="s">
        <v>6</v>
      </c>
      <c r="L30" s="54" t="s">
        <v>7</v>
      </c>
      <c r="M30" s="54" t="s">
        <v>71</v>
      </c>
      <c r="N30" s="54" t="s">
        <v>68</v>
      </c>
      <c r="O30" s="55" t="s">
        <v>68</v>
      </c>
      <c r="P30" s="57" t="s">
        <v>29</v>
      </c>
      <c r="Q30" s="31"/>
      <c r="R30" s="85" t="str">
        <f>H30</f>
        <v>Biobränslen</v>
      </c>
      <c r="S30" s="61" t="str">
        <f>ROUND(H43/1000,0) &amp;" GWh"</f>
        <v>139 GWh</v>
      </c>
      <c r="T30" s="42">
        <f>H$44</f>
        <v>0.13853334275086765</v>
      </c>
      <c r="U30" s="36"/>
    </row>
    <row r="31" spans="1:34" s="29" customFormat="1">
      <c r="A31" s="26"/>
      <c r="B31" s="80" t="s">
        <v>65</v>
      </c>
      <c r="C31" s="83" t="s">
        <v>64</v>
      </c>
      <c r="D31" s="80" t="s">
        <v>59</v>
      </c>
      <c r="E31" s="27"/>
      <c r="F31" s="80" t="s">
        <v>61</v>
      </c>
      <c r="G31" s="80" t="s">
        <v>107</v>
      </c>
      <c r="H31" s="80" t="s">
        <v>69</v>
      </c>
      <c r="I31" s="80" t="s">
        <v>62</v>
      </c>
      <c r="J31" s="27"/>
      <c r="K31" s="27"/>
      <c r="L31" s="27"/>
      <c r="M31" s="27"/>
      <c r="N31" s="28"/>
      <c r="O31" s="28"/>
      <c r="P31" s="82" t="s">
        <v>67</v>
      </c>
      <c r="Q31" s="32"/>
      <c r="R31" s="85" t="str">
        <f>I30</f>
        <v>Biogas</v>
      </c>
      <c r="S31" s="61" t="str">
        <f>ROUND(I43/1000,0) &amp;" GWh"</f>
        <v>21 GWh</v>
      </c>
      <c r="T31" s="42">
        <f>I$44</f>
        <v>2.0997475263574306E-2</v>
      </c>
      <c r="U31" s="35"/>
      <c r="AG31" s="30"/>
      <c r="AH31" s="30"/>
    </row>
    <row r="32" spans="1:34" ht="15.75">
      <c r="A32" s="5" t="s">
        <v>30</v>
      </c>
      <c r="B32" s="93">
        <f>[3]Slutanvändning!$N$2357</f>
        <v>0</v>
      </c>
      <c r="C32" s="93">
        <f>[3]Slutanvändning!$N$2358</f>
        <v>31126</v>
      </c>
      <c r="D32" s="93">
        <f>[3]Slutanvändning!$N$2351</f>
        <v>28284</v>
      </c>
      <c r="E32" s="93">
        <f>[3]Slutanvändning!$Q$2352</f>
        <v>0</v>
      </c>
      <c r="F32" s="93">
        <f>[3]Slutanvändning!$N$2353</f>
        <v>0</v>
      </c>
      <c r="G32" s="93">
        <f>[3]Slutanvändning!$N$2354</f>
        <v>6026</v>
      </c>
      <c r="H32" s="93">
        <f>[3]Slutanvändning!$N$2355</f>
        <v>0</v>
      </c>
      <c r="I32" s="93">
        <f>[3]Slutanvändning!$N$2356</f>
        <v>0</v>
      </c>
      <c r="J32" s="93">
        <v>0</v>
      </c>
      <c r="K32" s="93">
        <f>[3]Slutanvändning!U2352</f>
        <v>0</v>
      </c>
      <c r="L32" s="93">
        <f>[3]Slutanvändning!V2352</f>
        <v>0</v>
      </c>
      <c r="M32" s="93"/>
      <c r="N32" s="93"/>
      <c r="O32" s="93"/>
      <c r="P32" s="93">
        <f t="shared" ref="P32:P38" si="4">SUM(B32:N32)</f>
        <v>65436</v>
      </c>
      <c r="Q32" s="33"/>
      <c r="R32" s="86" t="str">
        <f>J30</f>
        <v>Avlutar</v>
      </c>
      <c r="S32" s="61" t="str">
        <f>ROUND(J43/1000,0) &amp;" GWh"</f>
        <v>0 GWh</v>
      </c>
      <c r="T32" s="42">
        <f>J$44</f>
        <v>0</v>
      </c>
      <c r="U32" s="36"/>
    </row>
    <row r="33" spans="1:47" ht="15.75">
      <c r="A33" s="5" t="s">
        <v>33</v>
      </c>
      <c r="B33" s="93">
        <f>[3]Slutanvändning!$N$2366</f>
        <v>1123</v>
      </c>
      <c r="C33" s="93">
        <f>[3]Slutanvändning!$N$2367</f>
        <v>50643</v>
      </c>
      <c r="D33" s="93">
        <f>[3]Slutanvändning!$N$2360</f>
        <v>2301</v>
      </c>
      <c r="E33" s="93">
        <f>[3]Slutanvändning!$Q$2361</f>
        <v>0</v>
      </c>
      <c r="F33" s="93">
        <f>[3]Slutanvändning!$N$2362</f>
        <v>19575</v>
      </c>
      <c r="G33" s="93">
        <f>[3]Slutanvändning!$N$2363</f>
        <v>0</v>
      </c>
      <c r="H33" s="93">
        <f>[3]Slutanvändning!$N$2364</f>
        <v>0</v>
      </c>
      <c r="I33" s="93">
        <f>[3]Slutanvändning!$N$2365</f>
        <v>0</v>
      </c>
      <c r="J33" s="93">
        <v>0</v>
      </c>
      <c r="K33" s="93">
        <f>[3]Slutanvändning!U2361</f>
        <v>0</v>
      </c>
      <c r="L33" s="93">
        <f>[3]Slutanvändning!V2361</f>
        <v>0</v>
      </c>
      <c r="M33" s="93"/>
      <c r="N33" s="93"/>
      <c r="O33" s="93"/>
      <c r="P33" s="93">
        <f t="shared" si="4"/>
        <v>73642</v>
      </c>
      <c r="Q33" s="33"/>
      <c r="R33" s="85" t="str">
        <f>K30</f>
        <v>Torv</v>
      </c>
      <c r="S33" s="61" t="str">
        <f>ROUND(K43/1000,0) &amp;" GWh"</f>
        <v>0 GWh</v>
      </c>
      <c r="T33" s="42">
        <f>K$44</f>
        <v>0</v>
      </c>
      <c r="U33" s="36"/>
    </row>
    <row r="34" spans="1:47" ht="15.75">
      <c r="A34" s="5" t="s">
        <v>34</v>
      </c>
      <c r="B34" s="93">
        <f>[3]Slutanvändning!$N$2375</f>
        <v>26449</v>
      </c>
      <c r="C34" s="93">
        <f>[3]Slutanvändning!$N$2376</f>
        <v>23108</v>
      </c>
      <c r="D34" s="93">
        <f>[3]Slutanvändning!$N$2369</f>
        <v>871</v>
      </c>
      <c r="E34" s="93">
        <f>[3]Slutanvändning!$Q$2370</f>
        <v>0</v>
      </c>
      <c r="F34" s="93">
        <f>[3]Slutanvändning!$N$2371</f>
        <v>0</v>
      </c>
      <c r="G34" s="93">
        <f>[3]Slutanvändning!$N$2372</f>
        <v>0</v>
      </c>
      <c r="H34" s="93">
        <f>[3]Slutanvändning!$N$2373</f>
        <v>0</v>
      </c>
      <c r="I34" s="93">
        <f>[3]Slutanvändning!$N$2374</f>
        <v>0</v>
      </c>
      <c r="J34" s="93">
        <v>0</v>
      </c>
      <c r="K34" s="93">
        <f>[3]Slutanvändning!U2370</f>
        <v>0</v>
      </c>
      <c r="L34" s="93">
        <f>[3]Slutanvändning!V2370</f>
        <v>0</v>
      </c>
      <c r="M34" s="93"/>
      <c r="N34" s="93"/>
      <c r="O34" s="93"/>
      <c r="P34" s="93">
        <f t="shared" si="4"/>
        <v>50428</v>
      </c>
      <c r="Q34" s="33"/>
      <c r="R34" s="86" t="str">
        <f>L30</f>
        <v>Avfall</v>
      </c>
      <c r="S34" s="61" t="str">
        <f>ROUND(L43/1000,0) &amp;" GWh"</f>
        <v>0 GWh</v>
      </c>
      <c r="T34" s="42">
        <f>L$44</f>
        <v>0</v>
      </c>
      <c r="U34" s="36"/>
      <c r="V34" s="8"/>
      <c r="W34" s="59"/>
    </row>
    <row r="35" spans="1:47" ht="15.75">
      <c r="A35" s="5" t="s">
        <v>35</v>
      </c>
      <c r="B35" s="93">
        <f>[3]Slutanvändning!$N$2384</f>
        <v>0</v>
      </c>
      <c r="C35" s="93">
        <f>[3]Slutanvändning!$N$2385</f>
        <v>1674</v>
      </c>
      <c r="D35" s="93">
        <f>[3]Slutanvändning!$N$2378</f>
        <v>280640</v>
      </c>
      <c r="E35" s="93">
        <f>[3]Slutanvändning!$Q$2379</f>
        <v>0</v>
      </c>
      <c r="F35" s="93">
        <f>[3]Slutanvändning!$N$2380</f>
        <v>0</v>
      </c>
      <c r="G35" s="93">
        <f>[3]Slutanvändning!$N$2381</f>
        <v>57428</v>
      </c>
      <c r="H35" s="93">
        <f>[3]Slutanvändning!$N$2382</f>
        <v>0</v>
      </c>
      <c r="I35" s="93">
        <f>[3]Slutanvändning!$N$2383</f>
        <v>0</v>
      </c>
      <c r="J35" s="93">
        <v>0</v>
      </c>
      <c r="K35" s="93">
        <f>[3]Slutanvändning!U2379</f>
        <v>0</v>
      </c>
      <c r="L35" s="93">
        <f>[3]Slutanvändning!V2379</f>
        <v>0</v>
      </c>
      <c r="M35" s="93"/>
      <c r="N35" s="93"/>
      <c r="O35" s="93"/>
      <c r="P35" s="93">
        <f>SUM(B35:N35)</f>
        <v>339742</v>
      </c>
      <c r="Q35" s="33"/>
      <c r="R35" s="85" t="str">
        <f>M30</f>
        <v>RT-flis</v>
      </c>
      <c r="S35" s="61" t="str">
        <f>ROUND(M43/1000,0) &amp;" GWh"</f>
        <v>0 GWh</v>
      </c>
      <c r="T35" s="42">
        <f>M$44</f>
        <v>0</v>
      </c>
      <c r="U35" s="36"/>
    </row>
    <row r="36" spans="1:47" ht="15.75">
      <c r="A36" s="5" t="s">
        <v>36</v>
      </c>
      <c r="B36" s="93">
        <f>[3]Slutanvändning!$N$2393</f>
        <v>0</v>
      </c>
      <c r="C36" s="93">
        <f>[3]Slutanvändning!$N$2394</f>
        <v>97981</v>
      </c>
      <c r="D36" s="93">
        <f>[3]Slutanvändning!$N$2387</f>
        <v>5371</v>
      </c>
      <c r="E36" s="93">
        <f>[3]Slutanvändning!$Q$2388</f>
        <v>0</v>
      </c>
      <c r="F36" s="93">
        <f>[3]Slutanvändning!$N$2389</f>
        <v>0</v>
      </c>
      <c r="G36" s="93">
        <f>[3]Slutanvändning!$N$2390</f>
        <v>0</v>
      </c>
      <c r="H36" s="93">
        <f>[3]Slutanvändning!$N$2391</f>
        <v>0</v>
      </c>
      <c r="I36" s="93">
        <f>[3]Slutanvändning!$N$2392</f>
        <v>0</v>
      </c>
      <c r="J36" s="93">
        <v>0</v>
      </c>
      <c r="K36" s="93">
        <f>[3]Slutanvändning!U2388</f>
        <v>0</v>
      </c>
      <c r="L36" s="93">
        <f>[3]Slutanvändning!V2388</f>
        <v>0</v>
      </c>
      <c r="M36" s="93"/>
      <c r="N36" s="93"/>
      <c r="O36" s="93"/>
      <c r="P36" s="93">
        <f t="shared" si="4"/>
        <v>103352</v>
      </c>
      <c r="Q36" s="33"/>
      <c r="R36" s="85" t="str">
        <f>N30</f>
        <v>Övrigt</v>
      </c>
      <c r="S36" s="61" t="str">
        <f>ROUND(N43/1000,0) &amp;" GWh"</f>
        <v>0 GWh</v>
      </c>
      <c r="T36" s="42">
        <f>N$44</f>
        <v>0</v>
      </c>
      <c r="U36" s="36"/>
    </row>
    <row r="37" spans="1:47" ht="15.75">
      <c r="A37" s="5" t="s">
        <v>37</v>
      </c>
      <c r="B37" s="93">
        <f>[3]Slutanvändning!$N$2402</f>
        <v>4256</v>
      </c>
      <c r="C37" s="93">
        <f>[3]Slutanvändning!$N$2403</f>
        <v>165686</v>
      </c>
      <c r="D37" s="93">
        <f>[3]Slutanvändning!$N$2396</f>
        <v>1395</v>
      </c>
      <c r="E37" s="93">
        <f>[3]Slutanvändning!$Q$2397</f>
        <v>0</v>
      </c>
      <c r="F37" s="93">
        <f>[3]Slutanvändning!$N$2398+'[3]LÄNKNING GAS '!$H$39</f>
        <v>0</v>
      </c>
      <c r="G37" s="93">
        <f>[3]Slutanvändning!$N$2399</f>
        <v>0</v>
      </c>
      <c r="H37" s="93">
        <f>[3]Slutanvändning!$N$2400</f>
        <v>36650</v>
      </c>
      <c r="I37" s="106">
        <f>[3]Slutanvändning!$N$2401+'[3]LÄNKNING GAS '!$E$40</f>
        <v>8600</v>
      </c>
      <c r="J37" s="93">
        <v>0</v>
      </c>
      <c r="K37" s="93">
        <f>[3]Slutanvändning!U2397</f>
        <v>0</v>
      </c>
      <c r="L37" s="93">
        <f>[3]Slutanvändning!V2397</f>
        <v>0</v>
      </c>
      <c r="M37" s="93"/>
      <c r="N37" s="93"/>
      <c r="O37" s="93"/>
      <c r="P37" s="106">
        <f t="shared" si="4"/>
        <v>216587</v>
      </c>
      <c r="Q37" s="33"/>
      <c r="R37" s="86" t="str">
        <f>O30</f>
        <v>Övrigt</v>
      </c>
      <c r="S37" s="61" t="str">
        <f>ROUND(O43/1000,0) &amp;" GWh"</f>
        <v>0 GWh</v>
      </c>
      <c r="T37" s="42">
        <f>O$44</f>
        <v>0</v>
      </c>
      <c r="U37" s="36"/>
    </row>
    <row r="38" spans="1:47" ht="15.75">
      <c r="A38" s="5" t="s">
        <v>38</v>
      </c>
      <c r="B38" s="93">
        <f>[3]Slutanvändning!$N$2411</f>
        <v>58553</v>
      </c>
      <c r="C38" s="93">
        <f>[3]Slutanvändning!$N$2412</f>
        <v>20081</v>
      </c>
      <c r="D38" s="93">
        <f>[3]Slutanvändning!$N$2405</f>
        <v>1383</v>
      </c>
      <c r="E38" s="93">
        <f>[3]Slutanvändning!$Q$2406</f>
        <v>0</v>
      </c>
      <c r="F38" s="93">
        <f>'[3]LÄNKNING GAS '!$G$39</f>
        <v>0</v>
      </c>
      <c r="G38" s="93">
        <f>[3]Slutanvändning!$N$2408</f>
        <v>0</v>
      </c>
      <c r="H38" s="93">
        <f>[3]Slutanvändning!$N$2409</f>
        <v>0</v>
      </c>
      <c r="I38" s="106">
        <f>[3]Slutanvändning!$N$2410+'[3]LÄNKNING GAS '!$D$40</f>
        <v>12400</v>
      </c>
      <c r="J38" s="93">
        <v>0</v>
      </c>
      <c r="K38" s="93">
        <f>[3]Slutanvändning!U2406</f>
        <v>0</v>
      </c>
      <c r="L38" s="93">
        <f>[3]Slutanvändning!V2406</f>
        <v>0</v>
      </c>
      <c r="M38" s="93"/>
      <c r="N38" s="93"/>
      <c r="O38" s="93"/>
      <c r="P38" s="106">
        <f t="shared" si="4"/>
        <v>92417</v>
      </c>
      <c r="Q38" s="33"/>
      <c r="R38" s="44"/>
      <c r="S38" s="152" t="str">
        <f>ROUND(B43/1000,0) &amp;" GWh"</f>
        <v>0 GWh</v>
      </c>
      <c r="T38" s="40"/>
      <c r="U38" s="36"/>
    </row>
    <row r="39" spans="1:47" ht="15.75">
      <c r="A39" s="5" t="s">
        <v>39</v>
      </c>
      <c r="B39" s="93">
        <f>[3]Slutanvändning!$N$2420</f>
        <v>0</v>
      </c>
      <c r="C39" s="93">
        <f>[3]Slutanvändning!$N$2421</f>
        <v>13679</v>
      </c>
      <c r="D39" s="93">
        <f>[3]Slutanvändning!$N$2414</f>
        <v>0</v>
      </c>
      <c r="E39" s="93">
        <f>[3]Slutanvändning!$Q$2415</f>
        <v>0</v>
      </c>
      <c r="F39" s="93">
        <f>[3]Slutanvändning!$N$2416</f>
        <v>0</v>
      </c>
      <c r="G39" s="93">
        <f>[3]Slutanvändning!$N$2417</f>
        <v>0</v>
      </c>
      <c r="H39" s="93">
        <f>[3]Slutanvändning!$N$2418</f>
        <v>0</v>
      </c>
      <c r="I39" s="93">
        <f>[3]Slutanvändning!$N$2419</f>
        <v>0</v>
      </c>
      <c r="J39" s="93">
        <v>0</v>
      </c>
      <c r="K39" s="93">
        <f>[3]Slutanvändning!U2415</f>
        <v>0</v>
      </c>
      <c r="L39" s="93">
        <f>[3]Slutanvändning!V2415</f>
        <v>0</v>
      </c>
      <c r="M39" s="93"/>
      <c r="N39" s="93"/>
      <c r="O39" s="93"/>
      <c r="P39" s="93">
        <f>SUM(B39:N39)</f>
        <v>13679</v>
      </c>
      <c r="Q39" s="33"/>
      <c r="R39" s="41"/>
      <c r="S39" s="10"/>
      <c r="T39" s="64"/>
    </row>
    <row r="40" spans="1:47" ht="15.75">
      <c r="A40" s="5" t="s">
        <v>14</v>
      </c>
      <c r="B40" s="93">
        <f>SUM(B32:B39)</f>
        <v>90381</v>
      </c>
      <c r="C40" s="93">
        <f t="shared" ref="C40:O40" si="5">SUM(C32:C39)</f>
        <v>403978</v>
      </c>
      <c r="D40" s="93">
        <f t="shared" si="5"/>
        <v>320245</v>
      </c>
      <c r="E40" s="93">
        <f t="shared" si="5"/>
        <v>0</v>
      </c>
      <c r="F40" s="93">
        <f>SUM(F32:F39)</f>
        <v>19575</v>
      </c>
      <c r="G40" s="93">
        <f t="shared" si="5"/>
        <v>63454</v>
      </c>
      <c r="H40" s="93">
        <f t="shared" si="5"/>
        <v>36650</v>
      </c>
      <c r="I40" s="106">
        <f>SUM(I32:I39)</f>
        <v>21000</v>
      </c>
      <c r="J40" s="93">
        <f t="shared" si="5"/>
        <v>0</v>
      </c>
      <c r="K40" s="93">
        <f t="shared" si="5"/>
        <v>0</v>
      </c>
      <c r="L40" s="93">
        <f t="shared" si="5"/>
        <v>0</v>
      </c>
      <c r="M40" s="93">
        <f t="shared" si="5"/>
        <v>0</v>
      </c>
      <c r="N40" s="93">
        <f t="shared" si="5"/>
        <v>0</v>
      </c>
      <c r="O40" s="93">
        <f t="shared" si="5"/>
        <v>0</v>
      </c>
      <c r="P40" s="106">
        <f>SUM(B40:N40)</f>
        <v>955283</v>
      </c>
      <c r="Q40" s="33"/>
      <c r="R40" s="41"/>
      <c r="S40" s="10" t="s">
        <v>25</v>
      </c>
      <c r="T40" s="64" t="s">
        <v>26</v>
      </c>
    </row>
    <row r="41" spans="1:47">
      <c r="B41" s="60"/>
      <c r="C41" s="60"/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6"/>
      <c r="R41" s="41" t="s">
        <v>40</v>
      </c>
      <c r="S41" s="65" t="str">
        <f>ROUND((B46+C46)/1000,0) &amp;" GWh"</f>
        <v>46 GWh</v>
      </c>
      <c r="T41" s="117"/>
    </row>
    <row r="42" spans="1:47">
      <c r="A42" s="46" t="s">
        <v>43</v>
      </c>
      <c r="B42" s="94">
        <f>B39+B38+B37</f>
        <v>62809</v>
      </c>
      <c r="C42" s="94">
        <f>C39+C38+C37</f>
        <v>199446</v>
      </c>
      <c r="D42" s="94">
        <f>D39+D38+D37</f>
        <v>2778</v>
      </c>
      <c r="E42" s="94">
        <f t="shared" ref="E42:P42" si="6">E39+E38+E37</f>
        <v>0</v>
      </c>
      <c r="F42" s="95">
        <f t="shared" si="6"/>
        <v>0</v>
      </c>
      <c r="G42" s="94">
        <f t="shared" si="6"/>
        <v>0</v>
      </c>
      <c r="H42" s="94">
        <f t="shared" si="6"/>
        <v>36650</v>
      </c>
      <c r="I42" s="95">
        <f>I39+I38+I37</f>
        <v>21000</v>
      </c>
      <c r="J42" s="94">
        <f t="shared" si="6"/>
        <v>0</v>
      </c>
      <c r="K42" s="94">
        <f t="shared" si="6"/>
        <v>0</v>
      </c>
      <c r="L42" s="94">
        <f t="shared" si="6"/>
        <v>0</v>
      </c>
      <c r="M42" s="94">
        <f t="shared" si="6"/>
        <v>0</v>
      </c>
      <c r="N42" s="94">
        <f t="shared" si="6"/>
        <v>0</v>
      </c>
      <c r="O42" s="94">
        <f t="shared" si="6"/>
        <v>0</v>
      </c>
      <c r="P42" s="94">
        <f t="shared" si="6"/>
        <v>322683</v>
      </c>
      <c r="Q42" s="34"/>
      <c r="R42" s="41" t="s">
        <v>41</v>
      </c>
      <c r="S42" s="11" t="str">
        <f>ROUND(P42/1000,0) &amp;" GWh"</f>
        <v>323 GWh</v>
      </c>
      <c r="T42" s="42">
        <f>P42/P40</f>
        <v>0.33778785972324432</v>
      </c>
    </row>
    <row r="43" spans="1:47">
      <c r="A43" s="47" t="s">
        <v>45</v>
      </c>
      <c r="B43" s="113"/>
      <c r="C43" s="114">
        <f>C40+C24-C7+C46</f>
        <v>436296.24</v>
      </c>
      <c r="D43" s="114">
        <f t="shared" ref="D43:O43" si="7">D11+D24+D40</f>
        <v>321245</v>
      </c>
      <c r="E43" s="114">
        <f t="shared" si="7"/>
        <v>0</v>
      </c>
      <c r="F43" s="114">
        <f t="shared" si="7"/>
        <v>19575</v>
      </c>
      <c r="G43" s="114">
        <f t="shared" si="7"/>
        <v>63454</v>
      </c>
      <c r="H43" s="114">
        <f t="shared" si="7"/>
        <v>138550</v>
      </c>
      <c r="I43" s="114">
        <f>I11+I24+I40</f>
        <v>21000</v>
      </c>
      <c r="J43" s="114">
        <f t="shared" si="7"/>
        <v>0</v>
      </c>
      <c r="K43" s="114">
        <f t="shared" si="7"/>
        <v>0</v>
      </c>
      <c r="L43" s="114">
        <f t="shared" si="7"/>
        <v>0</v>
      </c>
      <c r="M43" s="114">
        <f t="shared" si="7"/>
        <v>0</v>
      </c>
      <c r="N43" s="114">
        <f t="shared" si="7"/>
        <v>0</v>
      </c>
      <c r="O43" s="114">
        <f t="shared" si="7"/>
        <v>0</v>
      </c>
      <c r="P43" s="115">
        <f>SUM(C43:O43)</f>
        <v>1000120.24</v>
      </c>
      <c r="Q43" s="34"/>
      <c r="R43" s="41" t="s">
        <v>42</v>
      </c>
      <c r="S43" s="11" t="str">
        <f>ROUND(P36/1000,0) &amp;" GWh"</f>
        <v>103 GWh</v>
      </c>
      <c r="T43" s="63">
        <f>P36/P40</f>
        <v>0.10818992905767191</v>
      </c>
    </row>
    <row r="44" spans="1:47">
      <c r="A44" s="47" t="s">
        <v>46</v>
      </c>
      <c r="B44" s="96"/>
      <c r="C44" s="103">
        <f>C43/$P$43</f>
        <v>0.43624378604716568</v>
      </c>
      <c r="D44" s="103">
        <f t="shared" ref="D44:P44" si="8">D43/$P$43</f>
        <v>0.32120637814509184</v>
      </c>
      <c r="E44" s="103">
        <f t="shared" si="8"/>
        <v>0</v>
      </c>
      <c r="F44" s="103">
        <f t="shared" si="8"/>
        <v>1.9572646584974623E-2</v>
      </c>
      <c r="G44" s="103">
        <f t="shared" si="8"/>
        <v>6.3446371208325913E-2</v>
      </c>
      <c r="H44" s="103">
        <f t="shared" si="8"/>
        <v>0.13853334275086765</v>
      </c>
      <c r="I44" s="103">
        <f t="shared" si="8"/>
        <v>2.0997475263574306E-2</v>
      </c>
      <c r="J44" s="103">
        <f t="shared" si="8"/>
        <v>0</v>
      </c>
      <c r="K44" s="103">
        <f t="shared" si="8"/>
        <v>0</v>
      </c>
      <c r="L44" s="103">
        <f t="shared" si="8"/>
        <v>0</v>
      </c>
      <c r="M44" s="103">
        <f t="shared" si="8"/>
        <v>0</v>
      </c>
      <c r="N44" s="103">
        <f t="shared" si="8"/>
        <v>0</v>
      </c>
      <c r="O44" s="103">
        <f t="shared" si="8"/>
        <v>0</v>
      </c>
      <c r="P44" s="103">
        <f t="shared" si="8"/>
        <v>1</v>
      </c>
      <c r="Q44" s="34"/>
      <c r="R44" s="41" t="s">
        <v>44</v>
      </c>
      <c r="S44" s="11" t="str">
        <f>ROUND(P34/1000,0) &amp;" GWh"</f>
        <v>50 GWh</v>
      </c>
      <c r="T44" s="42">
        <f>P34/P40</f>
        <v>5.278854538393335E-2</v>
      </c>
      <c r="U44" s="36"/>
    </row>
    <row r="45" spans="1:47">
      <c r="A45" s="48"/>
      <c r="B45" s="104"/>
      <c r="C45" s="56"/>
      <c r="D45" s="56"/>
      <c r="E45" s="56"/>
      <c r="F45" s="67"/>
      <c r="G45" s="56"/>
      <c r="H45" s="56"/>
      <c r="I45" s="67"/>
      <c r="J45" s="56"/>
      <c r="K45" s="56"/>
      <c r="L45" s="56"/>
      <c r="M45" s="56"/>
      <c r="N45" s="67"/>
      <c r="O45" s="67"/>
      <c r="P45" s="67"/>
      <c r="Q45" s="34"/>
      <c r="R45" s="41" t="s">
        <v>31</v>
      </c>
      <c r="S45" s="11" t="str">
        <f>ROUND(P32/1000,0) &amp;" GWh"</f>
        <v>65 GWh</v>
      </c>
      <c r="T45" s="42">
        <f>P32/P40</f>
        <v>6.8499073049557047E-2</v>
      </c>
      <c r="U45" s="36"/>
    </row>
    <row r="46" spans="1:47">
      <c r="A46" s="48" t="s">
        <v>49</v>
      </c>
      <c r="B46" s="68">
        <f>B24-B40</f>
        <v>13919</v>
      </c>
      <c r="C46" s="68">
        <f>(C40+C24)*0.08</f>
        <v>32318.240000000002</v>
      </c>
      <c r="D46" s="56"/>
      <c r="E46" s="56"/>
      <c r="F46" s="67"/>
      <c r="G46" s="56"/>
      <c r="H46" s="56"/>
      <c r="I46" s="67"/>
      <c r="J46" s="56"/>
      <c r="K46" s="56"/>
      <c r="L46" s="56"/>
      <c r="M46" s="56"/>
      <c r="N46" s="67"/>
      <c r="O46" s="67"/>
      <c r="P46" s="52"/>
      <c r="Q46" s="34"/>
      <c r="R46" s="41" t="s">
        <v>47</v>
      </c>
      <c r="S46" s="11" t="str">
        <f>ROUND(P33/1000,0) &amp;" GWh"</f>
        <v>74 GWh</v>
      </c>
      <c r="T46" s="63">
        <f>P33/P40</f>
        <v>7.7089197651376604E-2</v>
      </c>
      <c r="U46" s="36"/>
    </row>
    <row r="47" spans="1:47">
      <c r="A47" s="48" t="s">
        <v>51</v>
      </c>
      <c r="B47" s="97">
        <f>B46/B24</f>
        <v>0.1334515819750719</v>
      </c>
      <c r="C47" s="97">
        <f>C46/(C40+C24)</f>
        <v>0.08</v>
      </c>
      <c r="D47" s="56"/>
      <c r="E47" s="56"/>
      <c r="F47" s="67"/>
      <c r="G47" s="56"/>
      <c r="H47" s="56"/>
      <c r="I47" s="67"/>
      <c r="J47" s="56"/>
      <c r="K47" s="56"/>
      <c r="L47" s="56"/>
      <c r="M47" s="56"/>
      <c r="N47" s="67"/>
      <c r="O47" s="67"/>
      <c r="P47" s="67"/>
      <c r="Q47" s="34"/>
      <c r="R47" s="41" t="s">
        <v>48</v>
      </c>
      <c r="S47" s="11" t="str">
        <f>ROUND(P35/1000,0) &amp;" GWh"</f>
        <v>340 GWh</v>
      </c>
      <c r="T47" s="63">
        <f>P35/P40</f>
        <v>0.35564539513421678</v>
      </c>
    </row>
    <row r="48" spans="1:47" ht="15.75" thickBot="1">
      <c r="A48" s="13"/>
      <c r="B48" s="98"/>
      <c r="C48" s="100"/>
      <c r="D48" s="100"/>
      <c r="E48" s="100"/>
      <c r="F48" s="101"/>
      <c r="G48" s="100"/>
      <c r="H48" s="100"/>
      <c r="I48" s="101"/>
      <c r="J48" s="100"/>
      <c r="K48" s="100"/>
      <c r="L48" s="100"/>
      <c r="M48" s="100"/>
      <c r="N48" s="101"/>
      <c r="O48" s="101"/>
      <c r="P48" s="101"/>
      <c r="Q48" s="87"/>
      <c r="R48" s="69" t="s">
        <v>50</v>
      </c>
      <c r="S48" s="11" t="str">
        <f>ROUND(P40/1000,0) &amp;" GWh"</f>
        <v>955 GWh</v>
      </c>
      <c r="T48" s="70">
        <f>SUM(T42:T47)</f>
        <v>0.99999999999999989</v>
      </c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3"/>
      <c r="AH48" s="13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</row>
    <row r="49" spans="1:47">
      <c r="A49" s="16"/>
      <c r="B49" s="98"/>
      <c r="C49" s="100"/>
      <c r="D49" s="100"/>
      <c r="E49" s="100"/>
      <c r="F49" s="101"/>
      <c r="G49" s="100"/>
      <c r="H49" s="100"/>
      <c r="I49" s="101"/>
      <c r="J49" s="100"/>
      <c r="K49" s="100"/>
      <c r="L49" s="100"/>
      <c r="M49" s="100"/>
      <c r="N49" s="101"/>
      <c r="O49" s="101"/>
      <c r="P49" s="101"/>
      <c r="Q49" s="16"/>
      <c r="R49" s="13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3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</row>
    <row r="50" spans="1:47">
      <c r="A50" s="16"/>
      <c r="B50" s="98"/>
      <c r="C50" s="125"/>
      <c r="D50" s="100"/>
      <c r="E50" s="100"/>
      <c r="F50" s="101"/>
      <c r="G50" s="100"/>
      <c r="H50" s="100"/>
      <c r="I50" s="101"/>
      <c r="J50" s="100"/>
      <c r="K50" s="100"/>
      <c r="L50" s="100"/>
      <c r="M50" s="100"/>
      <c r="N50" s="101"/>
      <c r="O50" s="101"/>
      <c r="P50" s="101"/>
      <c r="Q50" s="16"/>
      <c r="R50" s="13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3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</row>
    <row r="51" spans="1:47">
      <c r="A51" s="16"/>
      <c r="B51" s="98"/>
      <c r="C51" s="100"/>
      <c r="D51" s="100"/>
      <c r="E51" s="100"/>
      <c r="F51" s="101"/>
      <c r="G51" s="100"/>
      <c r="H51" s="100"/>
      <c r="I51" s="101"/>
      <c r="J51" s="100"/>
      <c r="K51" s="100"/>
      <c r="L51" s="100"/>
      <c r="M51" s="100"/>
      <c r="N51" s="101"/>
      <c r="O51" s="101"/>
      <c r="P51" s="101"/>
      <c r="Q51" s="16"/>
      <c r="R51" s="13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3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</row>
    <row r="52" spans="1:47">
      <c r="A52" s="16"/>
      <c r="B52" s="98"/>
      <c r="C52" s="100"/>
      <c r="D52" s="100"/>
      <c r="E52" s="100"/>
      <c r="F52" s="101"/>
      <c r="G52" s="100"/>
      <c r="H52" s="100"/>
      <c r="I52" s="101"/>
      <c r="J52" s="100"/>
      <c r="K52" s="100"/>
      <c r="L52" s="100"/>
      <c r="M52" s="100"/>
      <c r="N52" s="101"/>
      <c r="O52" s="101"/>
      <c r="P52" s="101"/>
      <c r="Q52" s="16"/>
      <c r="R52" s="13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3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</row>
    <row r="53" spans="1:47">
      <c r="A53" s="16"/>
      <c r="B53" s="14"/>
      <c r="C53" s="16"/>
      <c r="D53" s="15"/>
      <c r="E53" s="15"/>
      <c r="F53" s="24"/>
      <c r="G53" s="15"/>
      <c r="H53" s="15"/>
      <c r="I53" s="24"/>
      <c r="J53" s="15"/>
      <c r="K53" s="15"/>
      <c r="L53" s="15"/>
      <c r="M53" s="16"/>
      <c r="N53" s="17"/>
      <c r="O53" s="17"/>
      <c r="P53" s="17"/>
      <c r="Q53" s="16"/>
      <c r="R53" s="13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3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</row>
    <row r="54" spans="1:47">
      <c r="A54" s="16"/>
      <c r="B54" s="14"/>
      <c r="C54" s="16"/>
      <c r="D54" s="15"/>
      <c r="E54" s="15"/>
      <c r="F54" s="24"/>
      <c r="G54" s="15"/>
      <c r="H54" s="15"/>
      <c r="I54" s="24"/>
      <c r="J54" s="15"/>
      <c r="K54" s="15"/>
      <c r="L54" s="15"/>
      <c r="M54" s="16"/>
      <c r="N54" s="17"/>
      <c r="O54" s="17"/>
      <c r="P54" s="17"/>
      <c r="Q54" s="16"/>
      <c r="R54" s="13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3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</row>
    <row r="55" spans="1:47" ht="15.75">
      <c r="A55" s="16"/>
      <c r="B55" s="14"/>
      <c r="C55" s="16"/>
      <c r="D55" s="15"/>
      <c r="E55" s="15"/>
      <c r="F55" s="24"/>
      <c r="G55" s="15"/>
      <c r="H55" s="15"/>
      <c r="I55" s="24"/>
      <c r="J55" s="15"/>
      <c r="K55" s="15"/>
      <c r="L55" s="15"/>
      <c r="M55" s="16"/>
      <c r="N55" s="17"/>
      <c r="O55" s="17"/>
      <c r="P55" s="17"/>
      <c r="Q55" s="16"/>
      <c r="R55" s="10"/>
      <c r="S55" s="45"/>
      <c r="T55" s="50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3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</row>
    <row r="56" spans="1:47" ht="15.75">
      <c r="A56" s="16"/>
      <c r="B56" s="14"/>
      <c r="C56" s="16"/>
      <c r="D56" s="15"/>
      <c r="E56" s="15"/>
      <c r="F56" s="24"/>
      <c r="G56" s="15"/>
      <c r="H56" s="15"/>
      <c r="I56" s="24"/>
      <c r="J56" s="15"/>
      <c r="K56" s="15"/>
      <c r="L56" s="15"/>
      <c r="M56" s="16"/>
      <c r="N56" s="17"/>
      <c r="O56" s="17"/>
      <c r="P56" s="17"/>
      <c r="Q56" s="16"/>
      <c r="R56" s="10"/>
      <c r="S56" s="45"/>
      <c r="T56" s="50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3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</row>
    <row r="57" spans="1:47" ht="15.75">
      <c r="A57" s="16"/>
      <c r="B57" s="14"/>
      <c r="C57" s="16"/>
      <c r="D57" s="15"/>
      <c r="E57" s="15"/>
      <c r="F57" s="24"/>
      <c r="G57" s="15"/>
      <c r="H57" s="15"/>
      <c r="I57" s="24"/>
      <c r="J57" s="15"/>
      <c r="K57" s="15"/>
      <c r="L57" s="15"/>
      <c r="M57" s="16"/>
      <c r="N57" s="17"/>
      <c r="O57" s="17"/>
      <c r="P57" s="17"/>
      <c r="Q57" s="16"/>
      <c r="R57" s="10"/>
      <c r="S57" s="45"/>
      <c r="T57" s="50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3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</row>
    <row r="58" spans="1:47" ht="15.75">
      <c r="A58" s="10"/>
      <c r="B58" s="72"/>
      <c r="C58" s="19"/>
      <c r="D58" s="73"/>
      <c r="E58" s="73"/>
      <c r="F58" s="74"/>
      <c r="G58" s="73"/>
      <c r="H58" s="73"/>
      <c r="I58" s="74"/>
      <c r="J58" s="73"/>
      <c r="K58" s="73"/>
      <c r="L58" s="73"/>
      <c r="M58" s="45"/>
      <c r="N58" s="84"/>
      <c r="O58" s="84"/>
      <c r="P58" s="75"/>
      <c r="Q58" s="10"/>
      <c r="R58" s="10"/>
      <c r="S58" s="45"/>
      <c r="T58" s="50"/>
    </row>
    <row r="59" spans="1:47" ht="15.75">
      <c r="A59" s="10"/>
      <c r="B59" s="72"/>
      <c r="C59" s="19"/>
      <c r="D59" s="73"/>
      <c r="E59" s="73"/>
      <c r="F59" s="74"/>
      <c r="G59" s="73"/>
      <c r="H59" s="73"/>
      <c r="I59" s="74"/>
      <c r="J59" s="73"/>
      <c r="K59" s="73"/>
      <c r="L59" s="73"/>
      <c r="M59" s="45"/>
      <c r="N59" s="84"/>
      <c r="O59" s="84"/>
      <c r="P59" s="75"/>
      <c r="Q59" s="10"/>
      <c r="R59" s="10"/>
      <c r="S59" s="20"/>
      <c r="T59" s="21"/>
    </row>
    <row r="60" spans="1:47" ht="15.75">
      <c r="A60" s="10"/>
      <c r="B60" s="72"/>
      <c r="C60" s="19"/>
      <c r="D60" s="73"/>
      <c r="E60" s="73"/>
      <c r="F60" s="74"/>
      <c r="G60" s="73"/>
      <c r="H60" s="73"/>
      <c r="I60" s="74"/>
      <c r="J60" s="73"/>
      <c r="K60" s="73"/>
      <c r="L60" s="73"/>
      <c r="M60" s="45"/>
      <c r="N60" s="84"/>
      <c r="O60" s="84"/>
      <c r="P60" s="75"/>
      <c r="Q60" s="10"/>
      <c r="R60" s="10"/>
      <c r="S60" s="10"/>
      <c r="T60" s="45"/>
    </row>
    <row r="61" spans="1:47" ht="15.75">
      <c r="A61" s="9"/>
      <c r="B61" s="72"/>
      <c r="C61" s="19"/>
      <c r="D61" s="73"/>
      <c r="E61" s="73"/>
      <c r="F61" s="74"/>
      <c r="G61" s="73"/>
      <c r="H61" s="73"/>
      <c r="I61" s="74"/>
      <c r="J61" s="73"/>
      <c r="K61" s="73"/>
      <c r="L61" s="73"/>
      <c r="M61" s="45"/>
      <c r="N61" s="84"/>
      <c r="O61" s="84"/>
      <c r="P61" s="75"/>
      <c r="Q61" s="10"/>
      <c r="R61" s="10"/>
      <c r="S61" s="77"/>
      <c r="T61" s="78"/>
    </row>
    <row r="62" spans="1:47" ht="15.75">
      <c r="A62" s="10"/>
      <c r="B62" s="72"/>
      <c r="C62" s="19"/>
      <c r="D62" s="72"/>
      <c r="E62" s="72"/>
      <c r="F62" s="76"/>
      <c r="G62" s="72"/>
      <c r="H62" s="72"/>
      <c r="I62" s="76"/>
      <c r="J62" s="72"/>
      <c r="K62" s="72"/>
      <c r="L62" s="72"/>
      <c r="M62" s="45"/>
      <c r="N62" s="84"/>
      <c r="O62" s="84"/>
      <c r="P62" s="75"/>
      <c r="Q62" s="10"/>
      <c r="R62" s="10"/>
      <c r="S62" s="45"/>
      <c r="T62" s="50"/>
    </row>
    <row r="63" spans="1:47" ht="15.75">
      <c r="A63" s="10"/>
      <c r="B63" s="72"/>
      <c r="C63" s="10"/>
      <c r="D63" s="72"/>
      <c r="E63" s="72"/>
      <c r="F63" s="76"/>
      <c r="G63" s="72"/>
      <c r="H63" s="72"/>
      <c r="I63" s="76"/>
      <c r="J63" s="72"/>
      <c r="K63" s="72"/>
      <c r="L63" s="72"/>
      <c r="M63" s="10"/>
      <c r="N63" s="75"/>
      <c r="O63" s="75"/>
      <c r="P63" s="75"/>
      <c r="Q63" s="10"/>
      <c r="R63" s="10"/>
      <c r="S63" s="45"/>
      <c r="T63" s="50"/>
    </row>
    <row r="64" spans="1:47" ht="15.75">
      <c r="A64" s="10"/>
      <c r="B64" s="72"/>
      <c r="C64" s="10"/>
      <c r="D64" s="72"/>
      <c r="E64" s="72"/>
      <c r="F64" s="76"/>
      <c r="G64" s="72"/>
      <c r="H64" s="72"/>
      <c r="I64" s="76"/>
      <c r="J64" s="72"/>
      <c r="K64" s="72"/>
      <c r="L64" s="72"/>
      <c r="M64" s="10"/>
      <c r="N64" s="75"/>
      <c r="O64" s="75"/>
      <c r="P64" s="75"/>
      <c r="Q64" s="10"/>
      <c r="R64" s="10"/>
      <c r="S64" s="45"/>
      <c r="T64" s="50"/>
    </row>
    <row r="65" spans="1:20" ht="15.75">
      <c r="A65" s="10"/>
      <c r="B65" s="56"/>
      <c r="C65" s="10"/>
      <c r="D65" s="56"/>
      <c r="E65" s="56"/>
      <c r="F65" s="67"/>
      <c r="G65" s="56"/>
      <c r="H65" s="56"/>
      <c r="I65" s="67"/>
      <c r="J65" s="56"/>
      <c r="K65" s="72"/>
      <c r="L65" s="72"/>
      <c r="M65" s="10"/>
      <c r="N65" s="75"/>
      <c r="O65" s="75"/>
      <c r="P65" s="75"/>
      <c r="Q65" s="10"/>
      <c r="R65" s="10"/>
      <c r="S65" s="45"/>
      <c r="T65" s="50"/>
    </row>
    <row r="66" spans="1:20" ht="15.75">
      <c r="A66" s="10"/>
      <c r="B66" s="56"/>
      <c r="C66" s="10"/>
      <c r="D66" s="56"/>
      <c r="E66" s="56"/>
      <c r="F66" s="67"/>
      <c r="G66" s="56"/>
      <c r="H66" s="56"/>
      <c r="I66" s="67"/>
      <c r="J66" s="56"/>
      <c r="K66" s="72"/>
      <c r="L66" s="72"/>
      <c r="M66" s="10"/>
      <c r="N66" s="75"/>
      <c r="O66" s="75"/>
      <c r="P66" s="75"/>
      <c r="Q66" s="10"/>
      <c r="R66" s="10"/>
      <c r="S66" s="45"/>
      <c r="T66" s="50"/>
    </row>
    <row r="67" spans="1:20" ht="15.75">
      <c r="A67" s="10"/>
      <c r="B67" s="56"/>
      <c r="C67" s="10"/>
      <c r="D67" s="56"/>
      <c r="E67" s="56"/>
      <c r="F67" s="67"/>
      <c r="G67" s="56"/>
      <c r="H67" s="56"/>
      <c r="I67" s="67"/>
      <c r="J67" s="56"/>
      <c r="K67" s="72"/>
      <c r="L67" s="72"/>
      <c r="M67" s="10"/>
      <c r="N67" s="75"/>
      <c r="O67" s="75"/>
      <c r="P67" s="75"/>
      <c r="Q67" s="10"/>
      <c r="R67" s="10"/>
      <c r="S67" s="45"/>
      <c r="T67" s="50"/>
    </row>
    <row r="68" spans="1:20" ht="15.75">
      <c r="A68" s="10"/>
      <c r="B68" s="56"/>
      <c r="C68" s="10"/>
      <c r="D68" s="56"/>
      <c r="E68" s="56"/>
      <c r="F68" s="67"/>
      <c r="G68" s="56"/>
      <c r="H68" s="56"/>
      <c r="I68" s="67"/>
      <c r="J68" s="56"/>
      <c r="K68" s="72"/>
      <c r="L68" s="72"/>
      <c r="M68" s="10"/>
      <c r="N68" s="75"/>
      <c r="O68" s="75"/>
      <c r="P68" s="75"/>
      <c r="Q68" s="10"/>
      <c r="R68" s="51"/>
      <c r="S68" s="20"/>
      <c r="T68" s="23"/>
    </row>
    <row r="69" spans="1:20">
      <c r="A69" s="10"/>
      <c r="B69" s="56"/>
      <c r="C69" s="10"/>
      <c r="D69" s="56"/>
      <c r="E69" s="56"/>
      <c r="F69" s="67"/>
      <c r="G69" s="56"/>
      <c r="H69" s="56"/>
      <c r="I69" s="67"/>
      <c r="J69" s="56"/>
      <c r="K69" s="72"/>
      <c r="L69" s="72"/>
      <c r="M69" s="10"/>
      <c r="N69" s="75"/>
      <c r="O69" s="75"/>
      <c r="P69" s="75"/>
      <c r="Q69" s="10"/>
    </row>
    <row r="70" spans="1:20">
      <c r="A70" s="10"/>
      <c r="B70" s="56"/>
      <c r="C70" s="10"/>
      <c r="D70" s="56"/>
      <c r="E70" s="56"/>
      <c r="F70" s="67"/>
      <c r="G70" s="56"/>
      <c r="H70" s="56"/>
      <c r="I70" s="67"/>
      <c r="J70" s="56"/>
      <c r="K70" s="72"/>
      <c r="L70" s="72"/>
      <c r="M70" s="10"/>
      <c r="N70" s="75"/>
      <c r="O70" s="75"/>
      <c r="P70" s="75"/>
      <c r="Q70" s="10"/>
    </row>
    <row r="71" spans="1:20" ht="15.75">
      <c r="A71" s="10"/>
      <c r="B71" s="22"/>
      <c r="C71" s="10"/>
      <c r="D71" s="22"/>
      <c r="E71" s="22"/>
      <c r="F71" s="25"/>
      <c r="G71" s="22"/>
      <c r="H71" s="22"/>
      <c r="I71" s="25"/>
      <c r="J71" s="22"/>
      <c r="K71" s="72"/>
      <c r="L71" s="72"/>
      <c r="M71" s="10"/>
      <c r="N71" s="75"/>
      <c r="O71" s="75"/>
      <c r="P71" s="75"/>
      <c r="Q71" s="10"/>
    </row>
  </sheetData>
  <pageMargins left="0.7" right="0.7" top="0.75" bottom="0.75" header="0.3" footer="0.3"/>
  <pageSetup paperSize="9" orientation="portrait" horizontalDpi="300" verticalDpi="300" r:id="rId1"/>
  <legacy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U71"/>
  <sheetViews>
    <sheetView topLeftCell="A7" zoomScale="70" zoomScaleNormal="70" workbookViewId="0">
      <selection activeCell="I38" sqref="I38"/>
    </sheetView>
  </sheetViews>
  <sheetFormatPr defaultColWidth="8.625" defaultRowHeight="15"/>
  <cols>
    <col min="1" max="1" width="49.5" style="12" customWidth="1"/>
    <col min="2" max="2" width="17.625" style="52" customWidth="1"/>
    <col min="3" max="3" width="17.625" style="12" customWidth="1"/>
    <col min="4" max="12" width="17.625" style="52" customWidth="1"/>
    <col min="13" max="20" width="17.625" style="12" customWidth="1"/>
    <col min="21" max="16384" width="8.625" style="12"/>
  </cols>
  <sheetData>
    <row r="1" spans="1:34" ht="18.75">
      <c r="A1" s="3" t="s">
        <v>0</v>
      </c>
      <c r="Q1" s="4"/>
      <c r="R1" s="4"/>
      <c r="S1" s="4"/>
      <c r="T1" s="4"/>
    </row>
    <row r="2" spans="1:34" ht="15.75">
      <c r="A2" s="79" t="s">
        <v>101</v>
      </c>
      <c r="Q2" s="5"/>
      <c r="AG2" s="53"/>
      <c r="AH2" s="5"/>
    </row>
    <row r="3" spans="1:34" ht="30">
      <c r="A3" s="6">
        <v>2017</v>
      </c>
      <c r="C3" s="54" t="s">
        <v>1</v>
      </c>
      <c r="D3" s="54" t="s">
        <v>32</v>
      </c>
      <c r="E3" s="54" t="s">
        <v>2</v>
      </c>
      <c r="F3" s="55" t="s">
        <v>3</v>
      </c>
      <c r="G3" s="54" t="s">
        <v>17</v>
      </c>
      <c r="H3" s="54" t="s">
        <v>52</v>
      </c>
      <c r="I3" s="55" t="s">
        <v>5</v>
      </c>
      <c r="J3" s="54" t="s">
        <v>4</v>
      </c>
      <c r="K3" s="54" t="s">
        <v>6</v>
      </c>
      <c r="L3" s="54" t="s">
        <v>7</v>
      </c>
      <c r="M3" s="54" t="s">
        <v>68</v>
      </c>
      <c r="N3" s="54" t="s">
        <v>68</v>
      </c>
      <c r="O3" s="55" t="s">
        <v>68</v>
      </c>
      <c r="P3" s="57" t="s">
        <v>9</v>
      </c>
      <c r="Q3" s="53"/>
      <c r="AG3" s="53"/>
      <c r="AH3" s="53"/>
    </row>
    <row r="4" spans="1:34" s="29" customFormat="1" ht="11.25">
      <c r="A4" s="81" t="s">
        <v>60</v>
      </c>
      <c r="C4" s="80" t="s">
        <v>58</v>
      </c>
      <c r="D4" s="80" t="s">
        <v>59</v>
      </c>
      <c r="E4" s="27"/>
      <c r="F4" s="80" t="s">
        <v>61</v>
      </c>
      <c r="G4" s="27"/>
      <c r="H4" s="27"/>
      <c r="I4" s="80" t="s">
        <v>62</v>
      </c>
      <c r="J4" s="27"/>
      <c r="K4" s="27"/>
      <c r="L4" s="27"/>
      <c r="M4" s="27"/>
      <c r="N4" s="28"/>
      <c r="O4" s="28"/>
      <c r="P4" s="82" t="s">
        <v>66</v>
      </c>
      <c r="Q4" s="30"/>
      <c r="AG4" s="30"/>
      <c r="AH4" s="30"/>
    </row>
    <row r="5" spans="1:34" ht="15.75">
      <c r="A5" s="5" t="s">
        <v>53</v>
      </c>
      <c r="B5" s="60"/>
      <c r="C5" s="106">
        <f>[3]Solceller!$C$7</f>
        <v>807.5</v>
      </c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3">
        <f>SUM(D5:O5)</f>
        <v>0</v>
      </c>
      <c r="Q5" s="53"/>
      <c r="AG5" s="53"/>
      <c r="AH5" s="53"/>
    </row>
    <row r="6" spans="1:34" ht="15.75">
      <c r="A6" s="5" t="s">
        <v>73</v>
      </c>
      <c r="B6" s="60"/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>
        <f t="shared" ref="P6:P11" si="0">SUM(D6:O6)</f>
        <v>0</v>
      </c>
      <c r="Q6" s="53"/>
      <c r="AG6" s="53"/>
      <c r="AH6" s="53"/>
    </row>
    <row r="7" spans="1:34" ht="15.75">
      <c r="A7" s="5" t="s">
        <v>10</v>
      </c>
      <c r="B7" s="60"/>
      <c r="C7" s="93">
        <f>[3]Elproduktion!$N$162</f>
        <v>0</v>
      </c>
      <c r="D7" s="93">
        <f>[3]Elproduktion!$N$163</f>
        <v>0</v>
      </c>
      <c r="E7" s="93">
        <f>[3]Elproduktion!$Q$164</f>
        <v>0</v>
      </c>
      <c r="F7" s="93">
        <f>[3]Elproduktion!$N$165</f>
        <v>0</v>
      </c>
      <c r="G7" s="93">
        <f>[3]Elproduktion!$R$166</f>
        <v>0</v>
      </c>
      <c r="H7" s="93">
        <f>[3]Elproduktion!$S$167</f>
        <v>0</v>
      </c>
      <c r="I7" s="93">
        <f>[3]Elproduktion!$N$168</f>
        <v>0</v>
      </c>
      <c r="J7" s="93">
        <f>[3]Elproduktion!$T$166</f>
        <v>0</v>
      </c>
      <c r="K7" s="93">
        <f>[3]Elproduktion!U164</f>
        <v>0</v>
      </c>
      <c r="L7" s="93">
        <f>[3]Elproduktion!V164</f>
        <v>0</v>
      </c>
      <c r="M7" s="93"/>
      <c r="N7" s="93"/>
      <c r="O7" s="93"/>
      <c r="P7" s="93">
        <f t="shared" si="0"/>
        <v>0</v>
      </c>
      <c r="Q7" s="53"/>
      <c r="AG7" s="53"/>
      <c r="AH7" s="53"/>
    </row>
    <row r="8" spans="1:34" ht="15.75">
      <c r="A8" s="5" t="s">
        <v>11</v>
      </c>
      <c r="B8" s="60"/>
      <c r="C8" s="93">
        <f>[3]Elproduktion!$N$170</f>
        <v>0</v>
      </c>
      <c r="D8" s="93">
        <f>[3]Elproduktion!$N$171</f>
        <v>0</v>
      </c>
      <c r="E8" s="93">
        <f>[3]Elproduktion!$Q$172</f>
        <v>0</v>
      </c>
      <c r="F8" s="93">
        <f>[3]Elproduktion!$N$173</f>
        <v>0</v>
      </c>
      <c r="G8" s="93">
        <f>[3]Elproduktion!$R$174</f>
        <v>0</v>
      </c>
      <c r="H8" s="93">
        <f>[3]Elproduktion!$S$175</f>
        <v>0</v>
      </c>
      <c r="I8" s="93">
        <f>[3]Elproduktion!$N$176</f>
        <v>0</v>
      </c>
      <c r="J8" s="93">
        <f>[3]Elproduktion!$T$174</f>
        <v>0</v>
      </c>
      <c r="K8" s="93">
        <f>[3]Elproduktion!U172</f>
        <v>0</v>
      </c>
      <c r="L8" s="93">
        <f>[3]Elproduktion!V172</f>
        <v>0</v>
      </c>
      <c r="M8" s="93"/>
      <c r="N8" s="93"/>
      <c r="O8" s="93"/>
      <c r="P8" s="93">
        <f t="shared" si="0"/>
        <v>0</v>
      </c>
      <c r="Q8" s="53"/>
      <c r="AG8" s="53"/>
      <c r="AH8" s="53"/>
    </row>
    <row r="9" spans="1:34" ht="15.75">
      <c r="A9" s="5" t="s">
        <v>12</v>
      </c>
      <c r="B9" s="60"/>
      <c r="C9" s="93">
        <f>[3]Elproduktion!$N$178</f>
        <v>0</v>
      </c>
      <c r="D9" s="93">
        <f>[3]Elproduktion!$N$179</f>
        <v>0</v>
      </c>
      <c r="E9" s="93">
        <f>[3]Elproduktion!$Q$180</f>
        <v>0</v>
      </c>
      <c r="F9" s="93">
        <f>[3]Elproduktion!$N$181</f>
        <v>0</v>
      </c>
      <c r="G9" s="93">
        <f>[3]Elproduktion!$R$182</f>
        <v>0</v>
      </c>
      <c r="H9" s="93">
        <f>[3]Elproduktion!$S$183</f>
        <v>0</v>
      </c>
      <c r="I9" s="93">
        <f>[3]Elproduktion!$N$184</f>
        <v>0</v>
      </c>
      <c r="J9" s="93">
        <f>[3]Elproduktion!$T$182</f>
        <v>0</v>
      </c>
      <c r="K9" s="93">
        <f>[3]Elproduktion!U180</f>
        <v>0</v>
      </c>
      <c r="L9" s="93">
        <f>[3]Elproduktion!V180</f>
        <v>0</v>
      </c>
      <c r="M9" s="93"/>
      <c r="N9" s="93"/>
      <c r="O9" s="93"/>
      <c r="P9" s="93">
        <f t="shared" si="0"/>
        <v>0</v>
      </c>
      <c r="Q9" s="53"/>
      <c r="AG9" s="53"/>
      <c r="AH9" s="53"/>
    </row>
    <row r="10" spans="1:34" ht="15.75">
      <c r="A10" s="5" t="s">
        <v>13</v>
      </c>
      <c r="B10" s="60"/>
      <c r="C10" s="93">
        <f>[3]Elproduktion!$N$186</f>
        <v>0</v>
      </c>
      <c r="D10" s="93">
        <f>[3]Elproduktion!$N$187</f>
        <v>0</v>
      </c>
      <c r="E10" s="93">
        <f>[3]Elproduktion!$Q$188</f>
        <v>0</v>
      </c>
      <c r="F10" s="93">
        <f>[3]Elproduktion!$N$189</f>
        <v>0</v>
      </c>
      <c r="G10" s="93">
        <f>[3]Elproduktion!$R$190</f>
        <v>0</v>
      </c>
      <c r="H10" s="93">
        <f>[3]Elproduktion!$S$191</f>
        <v>0</v>
      </c>
      <c r="I10" s="93">
        <f>[3]Elproduktion!$N$192</f>
        <v>0</v>
      </c>
      <c r="J10" s="93">
        <f>[3]Elproduktion!$T$190</f>
        <v>0</v>
      </c>
      <c r="K10" s="93">
        <f>[3]Elproduktion!U188</f>
        <v>0</v>
      </c>
      <c r="L10" s="93">
        <f>[3]Elproduktion!V188</f>
        <v>0</v>
      </c>
      <c r="M10" s="93"/>
      <c r="N10" s="93"/>
      <c r="O10" s="93"/>
      <c r="P10" s="93">
        <f t="shared" si="0"/>
        <v>0</v>
      </c>
      <c r="Q10" s="53"/>
      <c r="R10" s="5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3"/>
      <c r="AH10" s="53"/>
    </row>
    <row r="11" spans="1:34" ht="15.75">
      <c r="A11" s="5" t="s">
        <v>14</v>
      </c>
      <c r="B11" s="60"/>
      <c r="C11" s="106">
        <f>SUM(C5:C10)</f>
        <v>807.5</v>
      </c>
      <c r="D11" s="93">
        <f t="shared" ref="D11:O11" si="1">SUM(D5:D10)</f>
        <v>0</v>
      </c>
      <c r="E11" s="93">
        <f t="shared" si="1"/>
        <v>0</v>
      </c>
      <c r="F11" s="93">
        <f t="shared" si="1"/>
        <v>0</v>
      </c>
      <c r="G11" s="93">
        <f t="shared" si="1"/>
        <v>0</v>
      </c>
      <c r="H11" s="93">
        <f t="shared" si="1"/>
        <v>0</v>
      </c>
      <c r="I11" s="93">
        <f t="shared" si="1"/>
        <v>0</v>
      </c>
      <c r="J11" s="93">
        <f t="shared" si="1"/>
        <v>0</v>
      </c>
      <c r="K11" s="93">
        <f t="shared" si="1"/>
        <v>0</v>
      </c>
      <c r="L11" s="93">
        <f t="shared" si="1"/>
        <v>0</v>
      </c>
      <c r="M11" s="93">
        <f t="shared" si="1"/>
        <v>0</v>
      </c>
      <c r="N11" s="93">
        <f t="shared" si="1"/>
        <v>0</v>
      </c>
      <c r="O11" s="93">
        <f t="shared" si="1"/>
        <v>0</v>
      </c>
      <c r="P11" s="93">
        <f t="shared" si="0"/>
        <v>0</v>
      </c>
      <c r="Q11" s="53"/>
      <c r="R11" s="5"/>
      <c r="S11" s="59"/>
      <c r="T11" s="59"/>
      <c r="U11" s="59"/>
      <c r="V11" s="59"/>
      <c r="W11" s="59"/>
      <c r="X11" s="59"/>
      <c r="Y11" s="59"/>
      <c r="Z11" s="59"/>
      <c r="AA11" s="59"/>
      <c r="AB11" s="59"/>
      <c r="AC11" s="59"/>
      <c r="AD11" s="59"/>
      <c r="AE11" s="59"/>
      <c r="AF11" s="59"/>
      <c r="AG11" s="53"/>
      <c r="AH11" s="53"/>
    </row>
    <row r="12" spans="1:34" ht="15.75">
      <c r="B12" s="60"/>
      <c r="C12" s="60"/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4"/>
      <c r="R12" s="4"/>
      <c r="S12" s="4"/>
      <c r="T12" s="4"/>
    </row>
    <row r="13" spans="1:34" ht="15.75">
      <c r="B13" s="60"/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4"/>
      <c r="R13" s="4"/>
      <c r="S13" s="4"/>
      <c r="T13" s="4"/>
    </row>
    <row r="14" spans="1:34" ht="18.75">
      <c r="A14" s="3" t="s">
        <v>15</v>
      </c>
      <c r="B14" s="7"/>
      <c r="C14" s="60"/>
      <c r="D14" s="7"/>
      <c r="E14" s="7"/>
      <c r="F14" s="7"/>
      <c r="G14" s="7"/>
      <c r="H14" s="7"/>
      <c r="I14" s="7"/>
      <c r="J14" s="60"/>
      <c r="K14" s="60"/>
      <c r="L14" s="60"/>
      <c r="M14" s="60"/>
      <c r="N14" s="60"/>
      <c r="O14" s="60"/>
      <c r="P14" s="7"/>
      <c r="Q14" s="4"/>
      <c r="R14" s="4"/>
      <c r="S14" s="4"/>
      <c r="T14" s="4"/>
    </row>
    <row r="15" spans="1:34" ht="15.75">
      <c r="A15" s="79" t="str">
        <f>A2</f>
        <v>1233 Vellinge</v>
      </c>
      <c r="B15" s="60"/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4"/>
      <c r="R15" s="4"/>
      <c r="S15" s="4"/>
      <c r="T15" s="4"/>
    </row>
    <row r="16" spans="1:34" ht="30">
      <c r="A16" s="6">
        <v>2017</v>
      </c>
      <c r="B16" s="54" t="s">
        <v>16</v>
      </c>
      <c r="C16" s="67" t="s">
        <v>8</v>
      </c>
      <c r="D16" s="54" t="s">
        <v>32</v>
      </c>
      <c r="E16" s="54" t="s">
        <v>2</v>
      </c>
      <c r="F16" s="55" t="s">
        <v>3</v>
      </c>
      <c r="G16" s="54" t="s">
        <v>17</v>
      </c>
      <c r="H16" s="54" t="s">
        <v>52</v>
      </c>
      <c r="I16" s="55" t="s">
        <v>5</v>
      </c>
      <c r="J16" s="54" t="s">
        <v>4</v>
      </c>
      <c r="K16" s="54" t="s">
        <v>6</v>
      </c>
      <c r="L16" s="54" t="s">
        <v>7</v>
      </c>
      <c r="M16" s="54" t="s">
        <v>71</v>
      </c>
      <c r="N16" s="54" t="s">
        <v>68</v>
      </c>
      <c r="O16" s="55" t="s">
        <v>68</v>
      </c>
      <c r="P16" s="57" t="s">
        <v>9</v>
      </c>
      <c r="Q16" s="53"/>
      <c r="AG16" s="53"/>
      <c r="AH16" s="53"/>
    </row>
    <row r="17" spans="1:34" s="29" customFormat="1" ht="11.25">
      <c r="A17" s="81" t="s">
        <v>60</v>
      </c>
      <c r="B17" s="80" t="s">
        <v>63</v>
      </c>
      <c r="C17" s="49"/>
      <c r="D17" s="80" t="s">
        <v>59</v>
      </c>
      <c r="E17" s="27"/>
      <c r="F17" s="80" t="s">
        <v>61</v>
      </c>
      <c r="G17" s="27"/>
      <c r="H17" s="27"/>
      <c r="I17" s="80" t="s">
        <v>62</v>
      </c>
      <c r="J17" s="27"/>
      <c r="K17" s="27"/>
      <c r="L17" s="27"/>
      <c r="M17" s="27"/>
      <c r="N17" s="28"/>
      <c r="O17" s="28"/>
      <c r="P17" s="82" t="s">
        <v>66</v>
      </c>
      <c r="Q17" s="30"/>
      <c r="AG17" s="30"/>
      <c r="AH17" s="30"/>
    </row>
    <row r="18" spans="1:34" ht="15.75">
      <c r="A18" s="5" t="s">
        <v>18</v>
      </c>
      <c r="B18" s="93">
        <f>[3]Fjärrvärmeproduktion!$N$226</f>
        <v>0</v>
      </c>
      <c r="C18" s="93"/>
      <c r="D18" s="93">
        <f>[3]Fjärrvärmeproduktion!$N$227</f>
        <v>0</v>
      </c>
      <c r="E18" s="93">
        <f>[3]Fjärrvärmeproduktion!$Q$228</f>
        <v>0</v>
      </c>
      <c r="F18" s="93">
        <f>[3]Fjärrvärmeproduktion!$N$229</f>
        <v>0</v>
      </c>
      <c r="G18" s="93">
        <f>[3]Fjärrvärmeproduktion!$R$230</f>
        <v>0</v>
      </c>
      <c r="H18" s="93">
        <f>[3]Fjärrvärmeproduktion!$S$231</f>
        <v>0</v>
      </c>
      <c r="I18" s="93">
        <f>[3]Fjärrvärmeproduktion!$N$232</f>
        <v>0</v>
      </c>
      <c r="J18" s="93">
        <f>[3]Fjärrvärmeproduktion!$T$230</f>
        <v>0</v>
      </c>
      <c r="K18" s="93">
        <f>[3]Fjärrvärmeproduktion!U228</f>
        <v>0</v>
      </c>
      <c r="L18" s="93">
        <f>[3]Fjärrvärmeproduktion!V228</f>
        <v>0</v>
      </c>
      <c r="M18" s="93">
        <f>[3]Fjärrvärmeproduktion!$W$231</f>
        <v>0</v>
      </c>
      <c r="N18" s="93"/>
      <c r="O18" s="93"/>
      <c r="P18" s="112">
        <f>SUM(C18:O18)</f>
        <v>0</v>
      </c>
      <c r="Q18" s="4"/>
      <c r="R18" s="4"/>
      <c r="S18" s="4"/>
      <c r="T18" s="4"/>
    </row>
    <row r="19" spans="1:34" ht="15.75">
      <c r="A19" s="5" t="s">
        <v>19</v>
      </c>
      <c r="B19" s="93">
        <f>[3]Fjärrvärmeproduktion!$N$234</f>
        <v>0</v>
      </c>
      <c r="C19" s="93"/>
      <c r="D19" s="93">
        <f>[3]Fjärrvärmeproduktion!$N$235</f>
        <v>0</v>
      </c>
      <c r="E19" s="93">
        <f>[3]Fjärrvärmeproduktion!$Q$236</f>
        <v>0</v>
      </c>
      <c r="F19" s="93">
        <f>[3]Fjärrvärmeproduktion!$N$237</f>
        <v>0</v>
      </c>
      <c r="G19" s="93">
        <f>[3]Fjärrvärmeproduktion!$R$238</f>
        <v>0</v>
      </c>
      <c r="H19" s="93">
        <f>[3]Fjärrvärmeproduktion!$S$239</f>
        <v>0</v>
      </c>
      <c r="I19" s="93">
        <f>[3]Fjärrvärmeproduktion!$N$240</f>
        <v>0</v>
      </c>
      <c r="J19" s="93">
        <f>[3]Fjärrvärmeproduktion!$T$238</f>
        <v>0</v>
      </c>
      <c r="K19" s="93">
        <f>[3]Fjärrvärmeproduktion!U236</f>
        <v>0</v>
      </c>
      <c r="L19" s="93">
        <f>[3]Fjärrvärmeproduktion!V236</f>
        <v>0</v>
      </c>
      <c r="M19" s="93">
        <f>[3]Fjärrvärmeproduktion!$W$239</f>
        <v>0</v>
      </c>
      <c r="N19" s="93"/>
      <c r="O19" s="93"/>
      <c r="P19" s="112">
        <f t="shared" ref="P19:P24" si="2">SUM(C19:O19)</f>
        <v>0</v>
      </c>
      <c r="Q19" s="4"/>
      <c r="R19" s="4"/>
      <c r="S19" s="4"/>
      <c r="T19" s="4"/>
    </row>
    <row r="20" spans="1:34" ht="15.75">
      <c r="A20" s="5" t="s">
        <v>20</v>
      </c>
      <c r="B20" s="93">
        <f>[3]Fjärrvärmeproduktion!$N$242</f>
        <v>0</v>
      </c>
      <c r="C20" s="93"/>
      <c r="D20" s="93">
        <f>[3]Fjärrvärmeproduktion!$N$243</f>
        <v>0</v>
      </c>
      <c r="E20" s="93">
        <f>[3]Fjärrvärmeproduktion!$Q$244</f>
        <v>0</v>
      </c>
      <c r="F20" s="93">
        <f>[3]Fjärrvärmeproduktion!$N$245</f>
        <v>0</v>
      </c>
      <c r="G20" s="93">
        <f>[3]Fjärrvärmeproduktion!$R$246</f>
        <v>0</v>
      </c>
      <c r="H20" s="93">
        <f>[3]Fjärrvärmeproduktion!$S$247</f>
        <v>0</v>
      </c>
      <c r="I20" s="93">
        <f>[3]Fjärrvärmeproduktion!$N$248</f>
        <v>0</v>
      </c>
      <c r="J20" s="93">
        <f>[3]Fjärrvärmeproduktion!$T$246</f>
        <v>0</v>
      </c>
      <c r="K20" s="93">
        <f>[3]Fjärrvärmeproduktion!U244</f>
        <v>0</v>
      </c>
      <c r="L20" s="93">
        <f>[3]Fjärrvärmeproduktion!V244</f>
        <v>0</v>
      </c>
      <c r="M20" s="93">
        <f>[3]Fjärrvärmeproduktion!$W$247</f>
        <v>0</v>
      </c>
      <c r="N20" s="93"/>
      <c r="O20" s="93"/>
      <c r="P20" s="112">
        <f t="shared" si="2"/>
        <v>0</v>
      </c>
      <c r="Q20" s="4"/>
      <c r="R20" s="4"/>
      <c r="S20" s="4"/>
      <c r="T20" s="4"/>
    </row>
    <row r="21" spans="1:34" ht="16.5" thickBot="1">
      <c r="A21" s="5" t="s">
        <v>21</v>
      </c>
      <c r="B21" s="93">
        <f>[3]Fjärrvärmeproduktion!$N$250</f>
        <v>0</v>
      </c>
      <c r="C21" s="93"/>
      <c r="D21" s="93">
        <f>[3]Fjärrvärmeproduktion!$N$251</f>
        <v>0</v>
      </c>
      <c r="E21" s="93">
        <f>[3]Fjärrvärmeproduktion!$Q$252</f>
        <v>0</v>
      </c>
      <c r="F21" s="93">
        <f>[3]Fjärrvärmeproduktion!$N$253</f>
        <v>0</v>
      </c>
      <c r="G21" s="93">
        <f>[3]Fjärrvärmeproduktion!$R$254</f>
        <v>0</v>
      </c>
      <c r="H21" s="93">
        <f>[3]Fjärrvärmeproduktion!$S$255</f>
        <v>0</v>
      </c>
      <c r="I21" s="93">
        <f>[3]Fjärrvärmeproduktion!$N$256</f>
        <v>0</v>
      </c>
      <c r="J21" s="93">
        <f>[3]Fjärrvärmeproduktion!$T$254</f>
        <v>0</v>
      </c>
      <c r="K21" s="93">
        <f>[3]Fjärrvärmeproduktion!U252</f>
        <v>0</v>
      </c>
      <c r="L21" s="93">
        <f>[3]Fjärrvärmeproduktion!V252</f>
        <v>0</v>
      </c>
      <c r="M21" s="93">
        <f>[3]Fjärrvärmeproduktion!$W$255</f>
        <v>0</v>
      </c>
      <c r="N21" s="93"/>
      <c r="O21" s="93"/>
      <c r="P21" s="112">
        <f t="shared" si="2"/>
        <v>0</v>
      </c>
      <c r="Q21" s="4"/>
      <c r="R21" s="37"/>
      <c r="S21" s="37"/>
      <c r="T21" s="37"/>
    </row>
    <row r="22" spans="1:34" ht="15.75">
      <c r="A22" s="5" t="s">
        <v>22</v>
      </c>
      <c r="B22" s="93">
        <f>[3]Fjärrvärmeproduktion!$N$258</f>
        <v>0</v>
      </c>
      <c r="C22" s="93"/>
      <c r="D22" s="93">
        <f>[3]Fjärrvärmeproduktion!$N$259</f>
        <v>0</v>
      </c>
      <c r="E22" s="93">
        <f>[3]Fjärrvärmeproduktion!$Q$260</f>
        <v>0</v>
      </c>
      <c r="F22" s="93">
        <f>[3]Fjärrvärmeproduktion!$N$261</f>
        <v>0</v>
      </c>
      <c r="G22" s="93">
        <f>[3]Fjärrvärmeproduktion!$R$262</f>
        <v>0</v>
      </c>
      <c r="H22" s="93">
        <f>[3]Fjärrvärmeproduktion!$S$263</f>
        <v>0</v>
      </c>
      <c r="I22" s="93">
        <f>[3]Fjärrvärmeproduktion!$N$264</f>
        <v>0</v>
      </c>
      <c r="J22" s="93">
        <f>[3]Fjärrvärmeproduktion!$T$262</f>
        <v>0</v>
      </c>
      <c r="K22" s="93">
        <f>[3]Fjärrvärmeproduktion!U260</f>
        <v>0</v>
      </c>
      <c r="L22" s="93">
        <f>[3]Fjärrvärmeproduktion!V260</f>
        <v>0</v>
      </c>
      <c r="M22" s="93">
        <f>[3]Fjärrvärmeproduktion!$W$263</f>
        <v>0</v>
      </c>
      <c r="N22" s="93"/>
      <c r="O22" s="93"/>
      <c r="P22" s="112">
        <f t="shared" si="2"/>
        <v>0</v>
      </c>
      <c r="Q22" s="31"/>
      <c r="R22" s="43" t="s">
        <v>24</v>
      </c>
      <c r="S22" s="88" t="str">
        <f>ROUND(P43/1000,0) &amp;" GWh"</f>
        <v>554 GWh</v>
      </c>
      <c r="T22" s="38"/>
      <c r="U22" s="36"/>
    </row>
    <row r="23" spans="1:34" ht="15.75">
      <c r="A23" s="5" t="s">
        <v>23</v>
      </c>
      <c r="B23" s="93">
        <f>[3]Fjärrvärmeproduktion!$N$266</f>
        <v>0</v>
      </c>
      <c r="C23" s="93"/>
      <c r="D23" s="93">
        <f>[3]Fjärrvärmeproduktion!$N$267</f>
        <v>0</v>
      </c>
      <c r="E23" s="93">
        <f>[3]Fjärrvärmeproduktion!$Q$268</f>
        <v>0</v>
      </c>
      <c r="F23" s="93">
        <f>[3]Fjärrvärmeproduktion!$N$269</f>
        <v>0</v>
      </c>
      <c r="G23" s="93">
        <f>[3]Fjärrvärmeproduktion!$R$270</f>
        <v>0</v>
      </c>
      <c r="H23" s="93">
        <f>[3]Fjärrvärmeproduktion!$S$271</f>
        <v>0</v>
      </c>
      <c r="I23" s="93">
        <f>[3]Fjärrvärmeproduktion!$N$272</f>
        <v>0</v>
      </c>
      <c r="J23" s="93">
        <f>[3]Fjärrvärmeproduktion!$T$270</f>
        <v>0</v>
      </c>
      <c r="K23" s="93">
        <f>[3]Fjärrvärmeproduktion!U268</f>
        <v>0</v>
      </c>
      <c r="L23" s="93">
        <f>[3]Fjärrvärmeproduktion!V268</f>
        <v>0</v>
      </c>
      <c r="M23" s="93">
        <f>[3]Fjärrvärmeproduktion!$W$271</f>
        <v>0</v>
      </c>
      <c r="N23" s="93"/>
      <c r="O23" s="93"/>
      <c r="P23" s="112">
        <f t="shared" si="2"/>
        <v>0</v>
      </c>
      <c r="Q23" s="31"/>
      <c r="R23" s="41"/>
      <c r="S23" s="4"/>
      <c r="T23" s="39"/>
      <c r="U23" s="36"/>
    </row>
    <row r="24" spans="1:34" ht="15.75">
      <c r="A24" s="5" t="s">
        <v>14</v>
      </c>
      <c r="B24" s="93">
        <f>SUM(B18:B23)</f>
        <v>0</v>
      </c>
      <c r="C24" s="93">
        <f t="shared" ref="C24:O24" si="3">SUM(C18:C23)</f>
        <v>0</v>
      </c>
      <c r="D24" s="93">
        <f t="shared" si="3"/>
        <v>0</v>
      </c>
      <c r="E24" s="93">
        <f t="shared" si="3"/>
        <v>0</v>
      </c>
      <c r="F24" s="93">
        <f t="shared" si="3"/>
        <v>0</v>
      </c>
      <c r="G24" s="93">
        <f t="shared" si="3"/>
        <v>0</v>
      </c>
      <c r="H24" s="93">
        <f t="shared" si="3"/>
        <v>0</v>
      </c>
      <c r="I24" s="93">
        <f t="shared" si="3"/>
        <v>0</v>
      </c>
      <c r="J24" s="93">
        <f t="shared" si="3"/>
        <v>0</v>
      </c>
      <c r="K24" s="93">
        <f t="shared" si="3"/>
        <v>0</v>
      </c>
      <c r="L24" s="93">
        <f t="shared" si="3"/>
        <v>0</v>
      </c>
      <c r="M24" s="93">
        <f t="shared" si="3"/>
        <v>0</v>
      </c>
      <c r="N24" s="93">
        <f t="shared" si="3"/>
        <v>0</v>
      </c>
      <c r="O24" s="93">
        <f t="shared" si="3"/>
        <v>0</v>
      </c>
      <c r="P24" s="112">
        <f t="shared" si="2"/>
        <v>0</v>
      </c>
      <c r="Q24" s="31"/>
      <c r="R24" s="41"/>
      <c r="S24" s="4" t="s">
        <v>25</v>
      </c>
      <c r="T24" s="39" t="s">
        <v>26</v>
      </c>
      <c r="U24" s="36"/>
    </row>
    <row r="25" spans="1:34" ht="15.75">
      <c r="B25" s="60"/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31"/>
      <c r="R25" s="85" t="str">
        <f>C30</f>
        <v>El</v>
      </c>
      <c r="S25" s="61" t="str">
        <f>ROUND(C43/1000,0) &amp;" GWh"</f>
        <v>336 GWh</v>
      </c>
      <c r="T25" s="42">
        <f>C$44</f>
        <v>0.60713207497329413</v>
      </c>
      <c r="U25" s="36"/>
    </row>
    <row r="26" spans="1:34" ht="15.75">
      <c r="B26" s="62"/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31"/>
      <c r="R26" s="86" t="str">
        <f>D30</f>
        <v>Oljeprodukter</v>
      </c>
      <c r="S26" s="61" t="str">
        <f>ROUND(D43/1000,0) &amp;" GWh"</f>
        <v>175 GWh</v>
      </c>
      <c r="T26" s="42">
        <f>D$44</f>
        <v>0.3155306679700195</v>
      </c>
      <c r="U26" s="36"/>
    </row>
    <row r="27" spans="1:34" ht="15.75">
      <c r="B27" s="60"/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31"/>
      <c r="R27" s="86" t="str">
        <f>E30</f>
        <v>Kol och koks</v>
      </c>
      <c r="S27" s="61" t="str">
        <f>ROUND(E43/1000,0) &amp;" GWh"</f>
        <v>0 GWh</v>
      </c>
      <c r="T27" s="42">
        <f>E$44</f>
        <v>0</v>
      </c>
      <c r="U27" s="36"/>
    </row>
    <row r="28" spans="1:34" ht="18.75">
      <c r="A28" s="3" t="s">
        <v>27</v>
      </c>
      <c r="B28" s="7"/>
      <c r="C28" s="60"/>
      <c r="D28" s="7"/>
      <c r="E28" s="7"/>
      <c r="F28" s="7"/>
      <c r="G28" s="7"/>
      <c r="H28" s="7"/>
      <c r="I28" s="60"/>
      <c r="J28" s="60"/>
      <c r="K28" s="60"/>
      <c r="L28" s="60"/>
      <c r="M28" s="60"/>
      <c r="N28" s="60"/>
      <c r="O28" s="60"/>
      <c r="P28" s="60"/>
      <c r="Q28" s="31"/>
      <c r="R28" s="86" t="str">
        <f>F30</f>
        <v>Gasol/naturgas</v>
      </c>
      <c r="S28" s="61" t="str">
        <f>ROUND(F43/1000,0) &amp;" GWh"</f>
        <v>1 GWh</v>
      </c>
      <c r="T28" s="42">
        <f>F$44</f>
        <v>2.3745002633241401E-3</v>
      </c>
      <c r="U28" s="36"/>
    </row>
    <row r="29" spans="1:34" ht="15.75">
      <c r="A29" s="79" t="str">
        <f>A2</f>
        <v>1233 Vellinge</v>
      </c>
      <c r="B29" s="60"/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31"/>
      <c r="R29" s="86" t="str">
        <f>G30</f>
        <v>Biodrivmedel</v>
      </c>
      <c r="S29" s="61" t="str">
        <f>ROUND(G43/1000,0) &amp;" GWh"</f>
        <v>23 GWh</v>
      </c>
      <c r="T29" s="42">
        <f>G$44</f>
        <v>4.168547080818967E-2</v>
      </c>
      <c r="U29" s="36"/>
    </row>
    <row r="30" spans="1:34" ht="30">
      <c r="A30" s="6">
        <v>2017</v>
      </c>
      <c r="B30" s="67" t="s">
        <v>70</v>
      </c>
      <c r="C30" s="56" t="s">
        <v>8</v>
      </c>
      <c r="D30" s="54" t="s">
        <v>32</v>
      </c>
      <c r="E30" s="54" t="s">
        <v>2</v>
      </c>
      <c r="F30" s="55" t="s">
        <v>3</v>
      </c>
      <c r="G30" s="54" t="s">
        <v>28</v>
      </c>
      <c r="H30" s="54" t="s">
        <v>52</v>
      </c>
      <c r="I30" s="55" t="s">
        <v>5</v>
      </c>
      <c r="J30" s="54" t="s">
        <v>4</v>
      </c>
      <c r="K30" s="54" t="s">
        <v>6</v>
      </c>
      <c r="L30" s="54" t="s">
        <v>7</v>
      </c>
      <c r="M30" s="54" t="s">
        <v>71</v>
      </c>
      <c r="N30" s="54" t="s">
        <v>68</v>
      </c>
      <c r="O30" s="55" t="s">
        <v>68</v>
      </c>
      <c r="P30" s="57" t="s">
        <v>29</v>
      </c>
      <c r="Q30" s="31"/>
      <c r="R30" s="85" t="str">
        <f>H30</f>
        <v>Biobränslen</v>
      </c>
      <c r="S30" s="61" t="str">
        <f>ROUND(H43/1000,0) &amp;" GWh"</f>
        <v>13 GWh</v>
      </c>
      <c r="T30" s="42">
        <f>H$44</f>
        <v>2.3533895846912432E-2</v>
      </c>
      <c r="U30" s="36"/>
    </row>
    <row r="31" spans="1:34" s="29" customFormat="1">
      <c r="A31" s="26"/>
      <c r="B31" s="80" t="s">
        <v>65</v>
      </c>
      <c r="C31" s="83" t="s">
        <v>64</v>
      </c>
      <c r="D31" s="80" t="s">
        <v>59</v>
      </c>
      <c r="E31" s="27"/>
      <c r="F31" s="80" t="s">
        <v>61</v>
      </c>
      <c r="G31" s="80" t="s">
        <v>107</v>
      </c>
      <c r="H31" s="80" t="s">
        <v>69</v>
      </c>
      <c r="I31" s="80" t="s">
        <v>62</v>
      </c>
      <c r="J31" s="27"/>
      <c r="K31" s="27"/>
      <c r="L31" s="27"/>
      <c r="M31" s="27"/>
      <c r="N31" s="28"/>
      <c r="O31" s="28"/>
      <c r="P31" s="82" t="s">
        <v>67</v>
      </c>
      <c r="Q31" s="32"/>
      <c r="R31" s="85" t="str">
        <f>I30</f>
        <v>Biogas</v>
      </c>
      <c r="S31" s="61" t="str">
        <f>ROUND(I43/1000,0) &amp;" GWh"</f>
        <v>5 GWh</v>
      </c>
      <c r="T31" s="42">
        <f>I$44</f>
        <v>9.7433901382601492E-3</v>
      </c>
      <c r="U31" s="35"/>
      <c r="AG31" s="30"/>
      <c r="AH31" s="30"/>
    </row>
    <row r="32" spans="1:34" ht="15.75">
      <c r="A32" s="5" t="s">
        <v>30</v>
      </c>
      <c r="B32" s="93">
        <f>[3]Slutanvändning!$N$332</f>
        <v>0</v>
      </c>
      <c r="C32" s="93">
        <f>[3]Slutanvändning!$N$333</f>
        <v>14716</v>
      </c>
      <c r="D32" s="93">
        <f>[3]Slutanvändning!$N$326</f>
        <v>13106</v>
      </c>
      <c r="E32" s="93">
        <f>[3]Slutanvändning!$Q$327</f>
        <v>0</v>
      </c>
      <c r="F32" s="93">
        <f>[3]Slutanvändning!$N$328</f>
        <v>0</v>
      </c>
      <c r="G32" s="93">
        <f>[3]Slutanvändning!$N$329</f>
        <v>2816</v>
      </c>
      <c r="H32" s="93">
        <f>[3]Slutanvändning!$N$330</f>
        <v>0</v>
      </c>
      <c r="I32" s="93">
        <f>[3]Slutanvändning!$N$331</f>
        <v>0</v>
      </c>
      <c r="J32" s="93">
        <v>0</v>
      </c>
      <c r="K32" s="93">
        <f>[3]Slutanvändning!U327</f>
        <v>0</v>
      </c>
      <c r="L32" s="93">
        <f>[3]Slutanvändning!V327</f>
        <v>0</v>
      </c>
      <c r="M32" s="93"/>
      <c r="N32" s="93"/>
      <c r="O32" s="93"/>
      <c r="P32" s="93">
        <f t="shared" ref="P32:P38" si="4">SUM(B32:N32)</f>
        <v>30638</v>
      </c>
      <c r="Q32" s="33"/>
      <c r="R32" s="86" t="str">
        <f>J30</f>
        <v>Avlutar</v>
      </c>
      <c r="S32" s="61" t="str">
        <f>ROUND(J43/1000,0) &amp;" GWh"</f>
        <v>0 GWh</v>
      </c>
      <c r="T32" s="42">
        <f>J$44</f>
        <v>0</v>
      </c>
      <c r="U32" s="36"/>
    </row>
    <row r="33" spans="1:47" ht="15.75">
      <c r="A33" s="5" t="s">
        <v>33</v>
      </c>
      <c r="B33" s="93">
        <f>[3]Slutanvändning!$N$341</f>
        <v>0</v>
      </c>
      <c r="C33" s="93">
        <f>[3]Slutanvändning!$N$342</f>
        <v>11045</v>
      </c>
      <c r="D33" s="149">
        <f>[3]Slutanvändning!$N$335</f>
        <v>1523</v>
      </c>
      <c r="E33" s="93">
        <f>[3]Slutanvändning!$Q$336</f>
        <v>0</v>
      </c>
      <c r="F33" s="93">
        <f>[3]Slutanvändning!$N$337</f>
        <v>1316</v>
      </c>
      <c r="G33" s="93">
        <f>[3]Slutanvändning!$N$338</f>
        <v>0</v>
      </c>
      <c r="H33" s="93">
        <f>[3]Slutanvändning!$N$339</f>
        <v>0</v>
      </c>
      <c r="I33" s="93">
        <f>[3]Slutanvändning!$N$340</f>
        <v>0</v>
      </c>
      <c r="J33" s="93">
        <v>0</v>
      </c>
      <c r="K33" s="93">
        <f>[3]Slutanvändning!U336</f>
        <v>0</v>
      </c>
      <c r="L33" s="93">
        <f>[3]Slutanvändning!V336</f>
        <v>0</v>
      </c>
      <c r="M33" s="93"/>
      <c r="N33" s="93"/>
      <c r="O33" s="93"/>
      <c r="P33" s="149">
        <f t="shared" si="4"/>
        <v>13884</v>
      </c>
      <c r="Q33" s="33"/>
      <c r="R33" s="85" t="str">
        <f>K30</f>
        <v>Torv</v>
      </c>
      <c r="S33" s="61" t="str">
        <f>ROUND(K43/1000,0) &amp;" GWh"</f>
        <v>0 GWh</v>
      </c>
      <c r="T33" s="42">
        <f>K$44</f>
        <v>0</v>
      </c>
      <c r="U33" s="36"/>
    </row>
    <row r="34" spans="1:47" ht="15.75">
      <c r="A34" s="5" t="s">
        <v>34</v>
      </c>
      <c r="B34" s="93">
        <f>[3]Slutanvändning!$N$350</f>
        <v>0</v>
      </c>
      <c r="C34" s="93">
        <f>[3]Slutanvändning!$N$351</f>
        <v>28193</v>
      </c>
      <c r="D34" s="93">
        <f>[3]Slutanvändning!$N$344</f>
        <v>0</v>
      </c>
      <c r="E34" s="93">
        <f>[3]Slutanvändning!$Q$345</f>
        <v>0</v>
      </c>
      <c r="F34" s="93">
        <f>[3]Slutanvändning!$N$346</f>
        <v>0</v>
      </c>
      <c r="G34" s="93">
        <f>[3]Slutanvändning!$N$347</f>
        <v>0</v>
      </c>
      <c r="H34" s="93">
        <f>[3]Slutanvändning!$N$348</f>
        <v>0</v>
      </c>
      <c r="I34" s="93">
        <f>[3]Slutanvändning!$N$349</f>
        <v>0</v>
      </c>
      <c r="J34" s="93">
        <v>0</v>
      </c>
      <c r="K34" s="93">
        <f>[3]Slutanvändning!U345</f>
        <v>0</v>
      </c>
      <c r="L34" s="93">
        <f>[3]Slutanvändning!V345</f>
        <v>0</v>
      </c>
      <c r="M34" s="93"/>
      <c r="N34" s="93"/>
      <c r="O34" s="93"/>
      <c r="P34" s="93">
        <f t="shared" si="4"/>
        <v>28193</v>
      </c>
      <c r="Q34" s="33"/>
      <c r="R34" s="86" t="str">
        <f>L30</f>
        <v>Avfall</v>
      </c>
      <c r="S34" s="61" t="str">
        <f>ROUND(L43/1000,0) &amp;" GWh"</f>
        <v>0 GWh</v>
      </c>
      <c r="T34" s="42">
        <f>L$44</f>
        <v>0</v>
      </c>
      <c r="U34" s="36"/>
      <c r="V34" s="8"/>
      <c r="W34" s="59"/>
    </row>
    <row r="35" spans="1:47" ht="15.75">
      <c r="A35" s="5" t="s">
        <v>35</v>
      </c>
      <c r="B35" s="93">
        <f>[3]Slutanvändning!$N$359</f>
        <v>0</v>
      </c>
      <c r="C35" s="93">
        <f>[3]Slutanvändning!$N$360</f>
        <v>36</v>
      </c>
      <c r="D35" s="93">
        <f>[3]Slutanvändning!$N$353</f>
        <v>158765</v>
      </c>
      <c r="E35" s="93">
        <f>[3]Slutanvändning!$Q$354</f>
        <v>0</v>
      </c>
      <c r="F35" s="93">
        <f>[3]Slutanvändning!$N$355</f>
        <v>0</v>
      </c>
      <c r="G35" s="93">
        <f>[3]Slutanvändning!$N$356</f>
        <v>20287</v>
      </c>
      <c r="H35" s="93">
        <f>[3]Slutanvändning!$N$357</f>
        <v>0</v>
      </c>
      <c r="I35" s="93">
        <f>[3]Slutanvändning!$N$358</f>
        <v>0</v>
      </c>
      <c r="J35" s="93">
        <v>0</v>
      </c>
      <c r="K35" s="93">
        <f>[3]Slutanvändning!U354</f>
        <v>0</v>
      </c>
      <c r="L35" s="93">
        <f>[3]Slutanvändning!V354</f>
        <v>0</v>
      </c>
      <c r="M35" s="93"/>
      <c r="N35" s="93"/>
      <c r="O35" s="93"/>
      <c r="P35" s="93">
        <f>SUM(B35:N35)</f>
        <v>179088</v>
      </c>
      <c r="Q35" s="33"/>
      <c r="R35" s="85" t="str">
        <f>M30</f>
        <v>RT-flis</v>
      </c>
      <c r="S35" s="61" t="str">
        <f>ROUND(M43/1000,0) &amp;" GWh"</f>
        <v>0 GWh</v>
      </c>
      <c r="T35" s="42">
        <f>M$44</f>
        <v>0</v>
      </c>
      <c r="U35" s="36"/>
    </row>
    <row r="36" spans="1:47" ht="15.75">
      <c r="A36" s="5" t="s">
        <v>36</v>
      </c>
      <c r="B36" s="93">
        <f>[3]Slutanvändning!$N$368</f>
        <v>0</v>
      </c>
      <c r="C36" s="93">
        <f>[3]Slutanvändning!$N$369</f>
        <v>35506</v>
      </c>
      <c r="D36" s="93">
        <f>[3]Slutanvändning!$N$362</f>
        <v>246</v>
      </c>
      <c r="E36" s="93">
        <f>[3]Slutanvändning!$Q$363</f>
        <v>0</v>
      </c>
      <c r="F36" s="93">
        <f>[3]Slutanvändning!$N$364</f>
        <v>0</v>
      </c>
      <c r="G36" s="93">
        <f>[3]Slutanvändning!$N$365</f>
        <v>0</v>
      </c>
      <c r="H36" s="93">
        <f>[3]Slutanvändning!$N$366</f>
        <v>0</v>
      </c>
      <c r="I36" s="93">
        <f>[3]Slutanvändning!$N$367</f>
        <v>0</v>
      </c>
      <c r="J36" s="93">
        <v>0</v>
      </c>
      <c r="K36" s="93">
        <f>[3]Slutanvändning!U363</f>
        <v>0</v>
      </c>
      <c r="L36" s="93">
        <f>[3]Slutanvändning!V363</f>
        <v>0</v>
      </c>
      <c r="M36" s="93"/>
      <c r="N36" s="93"/>
      <c r="O36" s="93"/>
      <c r="P36" s="93">
        <f t="shared" si="4"/>
        <v>35752</v>
      </c>
      <c r="Q36" s="33"/>
      <c r="R36" s="85" t="str">
        <f>N30</f>
        <v>Övrigt</v>
      </c>
      <c r="S36" s="61" t="str">
        <f>ROUND(N43/1000,0) &amp;" GWh"</f>
        <v>0 GWh</v>
      </c>
      <c r="T36" s="42">
        <f>N$44</f>
        <v>0</v>
      </c>
      <c r="U36" s="36"/>
    </row>
    <row r="37" spans="1:47" ht="15.75">
      <c r="A37" s="5" t="s">
        <v>37</v>
      </c>
      <c r="B37" s="93">
        <f>[3]Slutanvändning!$N$377</f>
        <v>0</v>
      </c>
      <c r="C37" s="93">
        <f>[3]Slutanvändning!$N$378</f>
        <v>190674</v>
      </c>
      <c r="D37" s="93">
        <f>[3]Slutanvändning!$N$371</f>
        <v>955</v>
      </c>
      <c r="E37" s="93">
        <f>[3]Slutanvändning!$Q$372</f>
        <v>0</v>
      </c>
      <c r="F37" s="93">
        <f>[3]Slutanvändning!$N$373</f>
        <v>0</v>
      </c>
      <c r="G37" s="93">
        <f>[3]Slutanvändning!$N$374</f>
        <v>0</v>
      </c>
      <c r="H37" s="93">
        <f>[3]Slutanvändning!$N$375</f>
        <v>13043</v>
      </c>
      <c r="I37" s="106">
        <f>[3]Slutanvändning!$N$376+'[3]LÄNKNING GAS '!$E$41</f>
        <v>5400</v>
      </c>
      <c r="J37" s="93">
        <v>0</v>
      </c>
      <c r="K37" s="93">
        <f>[3]Slutanvändning!U372</f>
        <v>0</v>
      </c>
      <c r="L37" s="93">
        <f>[3]Slutanvändning!V372</f>
        <v>0</v>
      </c>
      <c r="M37" s="93"/>
      <c r="N37" s="93"/>
      <c r="O37" s="93"/>
      <c r="P37" s="106">
        <f t="shared" si="4"/>
        <v>210072</v>
      </c>
      <c r="Q37" s="33"/>
      <c r="R37" s="86" t="str">
        <f>O30</f>
        <v>Övrigt</v>
      </c>
      <c r="S37" s="61" t="str">
        <f>ROUND(O43/1000,0) &amp;" GWh"</f>
        <v>0 GWh</v>
      </c>
      <c r="T37" s="42">
        <f>O$44</f>
        <v>0</v>
      </c>
      <c r="U37" s="36"/>
    </row>
    <row r="38" spans="1:47" ht="15.75">
      <c r="A38" s="5" t="s">
        <v>38</v>
      </c>
      <c r="B38" s="93">
        <f>[3]Slutanvändning!$N$386</f>
        <v>0</v>
      </c>
      <c r="C38" s="93">
        <f>[3]Slutanvändning!$N$387</f>
        <v>7735</v>
      </c>
      <c r="D38" s="93">
        <f>[3]Slutanvändning!$N$380</f>
        <v>279</v>
      </c>
      <c r="E38" s="93">
        <f>[3]Slutanvändning!$Q$381</f>
        <v>0</v>
      </c>
      <c r="F38" s="93">
        <f>[3]Slutanvändning!$N$382</f>
        <v>0</v>
      </c>
      <c r="G38" s="93">
        <f>[3]Slutanvändning!$N$383</f>
        <v>0</v>
      </c>
      <c r="H38" s="93">
        <f>[3]Slutanvändning!$N$384</f>
        <v>0</v>
      </c>
      <c r="I38" s="93">
        <f>[3]Slutanvändning!$N$385</f>
        <v>0</v>
      </c>
      <c r="J38" s="93">
        <v>0</v>
      </c>
      <c r="K38" s="93">
        <f>[3]Slutanvändning!U381</f>
        <v>0</v>
      </c>
      <c r="L38" s="93">
        <f>[3]Slutanvändning!V381</f>
        <v>0</v>
      </c>
      <c r="M38" s="93"/>
      <c r="N38" s="93"/>
      <c r="O38" s="93"/>
      <c r="P38" s="93">
        <f t="shared" si="4"/>
        <v>8014</v>
      </c>
      <c r="Q38" s="33"/>
      <c r="R38" s="44"/>
      <c r="S38" s="152" t="str">
        <f>ROUND(B43/1000,0) &amp;" GWh"</f>
        <v>0 GWh</v>
      </c>
      <c r="T38" s="40"/>
      <c r="U38" s="36"/>
    </row>
    <row r="39" spans="1:47" ht="15.75">
      <c r="A39" s="5" t="s">
        <v>39</v>
      </c>
      <c r="B39" s="93">
        <f>[3]Slutanvändning!$N$395</f>
        <v>0</v>
      </c>
      <c r="C39" s="93">
        <f>[3]Slutanvändning!$N$396</f>
        <v>23656</v>
      </c>
      <c r="D39" s="93">
        <f>[3]Slutanvändning!$N$389</f>
        <v>0</v>
      </c>
      <c r="E39" s="93">
        <f>[3]Slutanvändning!$Q$390</f>
        <v>0</v>
      </c>
      <c r="F39" s="93">
        <f>[3]Slutanvändning!$N$391</f>
        <v>0</v>
      </c>
      <c r="G39" s="93">
        <f>[3]Slutanvändning!$N$392</f>
        <v>0</v>
      </c>
      <c r="H39" s="93">
        <f>[3]Slutanvändning!$N$393</f>
        <v>0</v>
      </c>
      <c r="I39" s="93">
        <f>[3]Slutanvändning!$N$394</f>
        <v>0</v>
      </c>
      <c r="J39" s="93">
        <v>0</v>
      </c>
      <c r="K39" s="93">
        <f>[3]Slutanvändning!U390</f>
        <v>0</v>
      </c>
      <c r="L39" s="93">
        <f>[3]Slutanvändning!V390</f>
        <v>0</v>
      </c>
      <c r="M39" s="93"/>
      <c r="N39" s="93"/>
      <c r="O39" s="93"/>
      <c r="P39" s="93">
        <f>SUM(B39:N39)</f>
        <v>23656</v>
      </c>
      <c r="Q39" s="33"/>
      <c r="R39" s="41"/>
      <c r="S39" s="10"/>
      <c r="T39" s="64"/>
    </row>
    <row r="40" spans="1:47" ht="15.75">
      <c r="A40" s="5" t="s">
        <v>14</v>
      </c>
      <c r="B40" s="93">
        <f>SUM(B32:B39)</f>
        <v>0</v>
      </c>
      <c r="C40" s="93">
        <f t="shared" ref="C40:O40" si="5">SUM(C32:C39)</f>
        <v>311561</v>
      </c>
      <c r="D40" s="149">
        <f t="shared" si="5"/>
        <v>174874</v>
      </c>
      <c r="E40" s="93">
        <f t="shared" si="5"/>
        <v>0</v>
      </c>
      <c r="F40" s="93">
        <f>SUM(F32:F39)</f>
        <v>1316</v>
      </c>
      <c r="G40" s="93">
        <f t="shared" si="5"/>
        <v>23103</v>
      </c>
      <c r="H40" s="93">
        <f t="shared" si="5"/>
        <v>13043</v>
      </c>
      <c r="I40" s="106">
        <f t="shared" si="5"/>
        <v>5400</v>
      </c>
      <c r="J40" s="93">
        <f t="shared" si="5"/>
        <v>0</v>
      </c>
      <c r="K40" s="93">
        <f t="shared" si="5"/>
        <v>0</v>
      </c>
      <c r="L40" s="93">
        <f t="shared" si="5"/>
        <v>0</v>
      </c>
      <c r="M40" s="93">
        <f t="shared" si="5"/>
        <v>0</v>
      </c>
      <c r="N40" s="93">
        <f t="shared" si="5"/>
        <v>0</v>
      </c>
      <c r="O40" s="93">
        <f t="shared" si="5"/>
        <v>0</v>
      </c>
      <c r="P40" s="139">
        <f>SUM(B40:N40)</f>
        <v>529297</v>
      </c>
      <c r="Q40" s="33"/>
      <c r="R40" s="41"/>
      <c r="S40" s="10" t="s">
        <v>25</v>
      </c>
      <c r="T40" s="64" t="s">
        <v>26</v>
      </c>
    </row>
    <row r="41" spans="1:47">
      <c r="B41" s="60"/>
      <c r="C41" s="60"/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6"/>
      <c r="R41" s="41" t="s">
        <v>40</v>
      </c>
      <c r="S41" s="65" t="str">
        <f>ROUND((B46+C46)/1000,0) &amp;" GWh"</f>
        <v>25 GWh</v>
      </c>
      <c r="T41" s="91"/>
    </row>
    <row r="42" spans="1:47">
      <c r="A42" s="46" t="s">
        <v>43</v>
      </c>
      <c r="B42" s="94">
        <f>B39+B38+B37</f>
        <v>0</v>
      </c>
      <c r="C42" s="94">
        <f>C39+C38+C37</f>
        <v>222065</v>
      </c>
      <c r="D42" s="94">
        <f>D39+D38+D37</f>
        <v>1234</v>
      </c>
      <c r="E42" s="94">
        <f t="shared" ref="E42:P42" si="6">E39+E38+E37</f>
        <v>0</v>
      </c>
      <c r="F42" s="95">
        <f t="shared" si="6"/>
        <v>0</v>
      </c>
      <c r="G42" s="94">
        <f t="shared" si="6"/>
        <v>0</v>
      </c>
      <c r="H42" s="94">
        <f t="shared" si="6"/>
        <v>13043</v>
      </c>
      <c r="I42" s="95">
        <f t="shared" si="6"/>
        <v>5400</v>
      </c>
      <c r="J42" s="94">
        <f t="shared" si="6"/>
        <v>0</v>
      </c>
      <c r="K42" s="94">
        <f t="shared" si="6"/>
        <v>0</v>
      </c>
      <c r="L42" s="94">
        <f t="shared" si="6"/>
        <v>0</v>
      </c>
      <c r="M42" s="94">
        <f t="shared" si="6"/>
        <v>0</v>
      </c>
      <c r="N42" s="94">
        <f t="shared" si="6"/>
        <v>0</v>
      </c>
      <c r="O42" s="94">
        <f t="shared" si="6"/>
        <v>0</v>
      </c>
      <c r="P42" s="94">
        <f t="shared" si="6"/>
        <v>241742</v>
      </c>
      <c r="Q42" s="34"/>
      <c r="R42" s="41" t="s">
        <v>41</v>
      </c>
      <c r="S42" s="11" t="str">
        <f>ROUND(P42/1000,0) &amp;" GWh"</f>
        <v>242 GWh</v>
      </c>
      <c r="T42" s="42">
        <f>P42/P40</f>
        <v>0.45672278512819836</v>
      </c>
    </row>
    <row r="43" spans="1:47">
      <c r="A43" s="47" t="s">
        <v>45</v>
      </c>
      <c r="B43" s="113"/>
      <c r="C43" s="114">
        <f>C40+C24-C7+C46</f>
        <v>336485.88</v>
      </c>
      <c r="D43" s="114">
        <f t="shared" ref="D43:O43" si="7">D11+D24+D40</f>
        <v>174874</v>
      </c>
      <c r="E43" s="114">
        <f t="shared" si="7"/>
        <v>0</v>
      </c>
      <c r="F43" s="114">
        <f t="shared" si="7"/>
        <v>1316</v>
      </c>
      <c r="G43" s="114">
        <f t="shared" si="7"/>
        <v>23103</v>
      </c>
      <c r="H43" s="114">
        <f t="shared" si="7"/>
        <v>13043</v>
      </c>
      <c r="I43" s="114">
        <f t="shared" si="7"/>
        <v>5400</v>
      </c>
      <c r="J43" s="114">
        <f t="shared" si="7"/>
        <v>0</v>
      </c>
      <c r="K43" s="114">
        <f t="shared" si="7"/>
        <v>0</v>
      </c>
      <c r="L43" s="114">
        <f t="shared" si="7"/>
        <v>0</v>
      </c>
      <c r="M43" s="114">
        <f t="shared" si="7"/>
        <v>0</v>
      </c>
      <c r="N43" s="114">
        <f t="shared" si="7"/>
        <v>0</v>
      </c>
      <c r="O43" s="114">
        <f t="shared" si="7"/>
        <v>0</v>
      </c>
      <c r="P43" s="115">
        <f>SUM(C43:O43)</f>
        <v>554221.88</v>
      </c>
      <c r="Q43" s="34"/>
      <c r="R43" s="41" t="s">
        <v>42</v>
      </c>
      <c r="S43" s="11" t="str">
        <f>ROUND(P36/1000,0) &amp;" GWh"</f>
        <v>36 GWh</v>
      </c>
      <c r="T43" s="63">
        <f>P36/P40</f>
        <v>6.7546198070270569E-2</v>
      </c>
    </row>
    <row r="44" spans="1:47">
      <c r="A44" s="47" t="s">
        <v>46</v>
      </c>
      <c r="B44" s="96"/>
      <c r="C44" s="103">
        <f>C43/$P$43</f>
        <v>0.60713207497329413</v>
      </c>
      <c r="D44" s="103">
        <f t="shared" ref="D44:P44" si="8">D43/$P$43</f>
        <v>0.3155306679700195</v>
      </c>
      <c r="E44" s="103">
        <f t="shared" si="8"/>
        <v>0</v>
      </c>
      <c r="F44" s="103">
        <f t="shared" si="8"/>
        <v>2.3745002633241401E-3</v>
      </c>
      <c r="G44" s="103">
        <f t="shared" si="8"/>
        <v>4.168547080818967E-2</v>
      </c>
      <c r="H44" s="103">
        <f t="shared" si="8"/>
        <v>2.3533895846912432E-2</v>
      </c>
      <c r="I44" s="103">
        <f t="shared" si="8"/>
        <v>9.7433901382601492E-3</v>
      </c>
      <c r="J44" s="103">
        <f t="shared" si="8"/>
        <v>0</v>
      </c>
      <c r="K44" s="103">
        <f t="shared" si="8"/>
        <v>0</v>
      </c>
      <c r="L44" s="103">
        <f t="shared" si="8"/>
        <v>0</v>
      </c>
      <c r="M44" s="103">
        <f t="shared" si="8"/>
        <v>0</v>
      </c>
      <c r="N44" s="103">
        <f t="shared" si="8"/>
        <v>0</v>
      </c>
      <c r="O44" s="103">
        <f t="shared" si="8"/>
        <v>0</v>
      </c>
      <c r="P44" s="103">
        <f t="shared" si="8"/>
        <v>1</v>
      </c>
      <c r="Q44" s="34"/>
      <c r="R44" s="41" t="s">
        <v>44</v>
      </c>
      <c r="S44" s="11" t="str">
        <f>ROUND(P34/1000,0) &amp;" GWh"</f>
        <v>28 GWh</v>
      </c>
      <c r="T44" s="42">
        <f>P34/P40</f>
        <v>5.3264991110850805E-2</v>
      </c>
      <c r="U44" s="36"/>
    </row>
    <row r="45" spans="1:47">
      <c r="A45" s="48"/>
      <c r="B45" s="104"/>
      <c r="C45" s="56"/>
      <c r="D45" s="56"/>
      <c r="E45" s="56"/>
      <c r="F45" s="67"/>
      <c r="G45" s="56"/>
      <c r="H45" s="56"/>
      <c r="I45" s="67"/>
      <c r="J45" s="56"/>
      <c r="K45" s="56"/>
      <c r="L45" s="56"/>
      <c r="M45" s="56"/>
      <c r="N45" s="67"/>
      <c r="O45" s="67"/>
      <c r="P45" s="67"/>
      <c r="Q45" s="34"/>
      <c r="R45" s="41" t="s">
        <v>31</v>
      </c>
      <c r="S45" s="11" t="str">
        <f>ROUND(P32/1000,0) &amp;" GWh"</f>
        <v>31 GWh</v>
      </c>
      <c r="T45" s="42">
        <f>P32/P40</f>
        <v>5.7884325813295751E-2</v>
      </c>
      <c r="U45" s="36"/>
    </row>
    <row r="46" spans="1:47">
      <c r="A46" s="48" t="s">
        <v>49</v>
      </c>
      <c r="B46" s="68">
        <f>B24-B40</f>
        <v>0</v>
      </c>
      <c r="C46" s="68">
        <f>(C40+C24)*0.08</f>
        <v>24924.880000000001</v>
      </c>
      <c r="D46" s="56"/>
      <c r="E46" s="56"/>
      <c r="F46" s="67"/>
      <c r="G46" s="56"/>
      <c r="H46" s="56"/>
      <c r="I46" s="67"/>
      <c r="J46" s="56"/>
      <c r="K46" s="56"/>
      <c r="L46" s="56"/>
      <c r="M46" s="56"/>
      <c r="N46" s="67"/>
      <c r="O46" s="67"/>
      <c r="P46" s="52"/>
      <c r="Q46" s="34"/>
      <c r="R46" s="41" t="s">
        <v>47</v>
      </c>
      <c r="S46" s="11" t="str">
        <f>ROUND(P33/1000,0) &amp;" GWh"</f>
        <v>14 GWh</v>
      </c>
      <c r="T46" s="63">
        <f>P33/P40</f>
        <v>2.6231019635478758E-2</v>
      </c>
      <c r="U46" s="36"/>
    </row>
    <row r="47" spans="1:47">
      <c r="A47" s="48" t="s">
        <v>51</v>
      </c>
      <c r="B47" s="97">
        <f>IF(B46=0,,B46/B24)</f>
        <v>0</v>
      </c>
      <c r="C47" s="97">
        <f>C46/(C40+C24)</f>
        <v>0.08</v>
      </c>
      <c r="D47" s="56"/>
      <c r="E47" s="56"/>
      <c r="F47" s="67"/>
      <c r="G47" s="56"/>
      <c r="H47" s="56"/>
      <c r="I47" s="67"/>
      <c r="J47" s="56"/>
      <c r="K47" s="56"/>
      <c r="L47" s="56"/>
      <c r="M47" s="56"/>
      <c r="N47" s="67"/>
      <c r="O47" s="67"/>
      <c r="P47" s="67"/>
      <c r="Q47" s="34"/>
      <c r="R47" s="41" t="s">
        <v>48</v>
      </c>
      <c r="S47" s="11" t="str">
        <f>ROUND(P35/1000,0) &amp;" GWh"</f>
        <v>179 GWh</v>
      </c>
      <c r="T47" s="63">
        <f>P35/P40</f>
        <v>0.33835068024190579</v>
      </c>
    </row>
    <row r="48" spans="1:47" ht="15.75" thickBot="1">
      <c r="A48" s="13"/>
      <c r="B48" s="14"/>
      <c r="C48" s="16"/>
      <c r="D48" s="15"/>
      <c r="E48" s="15"/>
      <c r="F48" s="24"/>
      <c r="G48" s="15"/>
      <c r="H48" s="15"/>
      <c r="I48" s="24"/>
      <c r="J48" s="15"/>
      <c r="K48" s="15"/>
      <c r="L48" s="15"/>
      <c r="M48" s="16"/>
      <c r="N48" s="17"/>
      <c r="O48" s="17"/>
      <c r="P48" s="17"/>
      <c r="Q48" s="87"/>
      <c r="R48" s="69" t="s">
        <v>50</v>
      </c>
      <c r="S48" s="11" t="str">
        <f>ROUND(P40/1000,0) &amp;" GWh"</f>
        <v>529 GWh</v>
      </c>
      <c r="T48" s="70">
        <f>SUM(T42:T47)</f>
        <v>1</v>
      </c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3"/>
      <c r="AH48" s="13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</row>
    <row r="49" spans="1:47">
      <c r="A49" s="16"/>
      <c r="B49" s="14"/>
      <c r="C49" s="16"/>
      <c r="D49" s="15"/>
      <c r="E49" s="15"/>
      <c r="F49" s="24"/>
      <c r="G49" s="15"/>
      <c r="H49" s="15"/>
      <c r="I49" s="24"/>
      <c r="J49" s="15"/>
      <c r="K49" s="15"/>
      <c r="L49" s="15"/>
      <c r="M49" s="16"/>
      <c r="N49" s="17"/>
      <c r="O49" s="17"/>
      <c r="P49" s="17"/>
      <c r="Q49" s="16"/>
      <c r="R49" s="13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3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</row>
    <row r="50" spans="1:47">
      <c r="A50" s="16"/>
      <c r="B50" s="14"/>
      <c r="C50" s="18"/>
      <c r="D50" s="15"/>
      <c r="E50" s="15"/>
      <c r="F50" s="24"/>
      <c r="G50" s="15"/>
      <c r="H50" s="15"/>
      <c r="I50" s="24"/>
      <c r="J50" s="15"/>
      <c r="K50" s="15"/>
      <c r="L50" s="15"/>
      <c r="M50" s="16"/>
      <c r="N50" s="17"/>
      <c r="O50" s="17"/>
      <c r="P50" s="17"/>
      <c r="Q50" s="16"/>
      <c r="R50" s="13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3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</row>
    <row r="51" spans="1:47">
      <c r="A51" s="16"/>
      <c r="B51" s="14"/>
      <c r="C51" s="16"/>
      <c r="D51" s="15"/>
      <c r="E51" s="15"/>
      <c r="F51" s="24"/>
      <c r="G51" s="15"/>
      <c r="H51" s="15"/>
      <c r="I51" s="24"/>
      <c r="J51" s="15"/>
      <c r="K51" s="15"/>
      <c r="L51" s="15"/>
      <c r="M51" s="16"/>
      <c r="N51" s="17"/>
      <c r="O51" s="17"/>
      <c r="P51" s="17"/>
      <c r="Q51" s="16"/>
      <c r="R51" s="13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3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</row>
    <row r="52" spans="1:47">
      <c r="A52" s="16"/>
      <c r="B52" s="12"/>
      <c r="C52" s="16"/>
      <c r="D52" s="15"/>
      <c r="E52" s="15"/>
      <c r="F52" s="24"/>
      <c r="G52" s="15"/>
      <c r="H52" s="15"/>
      <c r="I52" s="24"/>
      <c r="J52" s="15"/>
      <c r="K52" s="15"/>
      <c r="L52" s="15"/>
      <c r="M52" s="16"/>
      <c r="N52" s="17"/>
      <c r="O52" s="17"/>
      <c r="P52" s="17"/>
      <c r="Q52" s="16"/>
      <c r="R52" s="13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3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</row>
    <row r="53" spans="1:47">
      <c r="A53" s="16"/>
      <c r="B53" s="14"/>
      <c r="C53" s="16"/>
      <c r="D53" s="15"/>
      <c r="E53" s="15"/>
      <c r="F53" s="24"/>
      <c r="G53" s="15"/>
      <c r="H53" s="15"/>
      <c r="I53" s="24"/>
      <c r="J53" s="15"/>
      <c r="K53" s="15"/>
      <c r="L53" s="15"/>
      <c r="M53" s="16"/>
      <c r="N53" s="17"/>
      <c r="O53" s="17"/>
      <c r="P53" s="17"/>
      <c r="Q53" s="16"/>
      <c r="R53" s="13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3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</row>
    <row r="54" spans="1:47">
      <c r="A54" s="16"/>
      <c r="B54" s="14"/>
      <c r="C54" s="16"/>
      <c r="D54" s="15"/>
      <c r="E54" s="15"/>
      <c r="F54" s="24"/>
      <c r="G54" s="15"/>
      <c r="H54" s="15"/>
      <c r="I54" s="24"/>
      <c r="J54" s="15"/>
      <c r="K54" s="15"/>
      <c r="L54" s="15"/>
      <c r="M54" s="16"/>
      <c r="N54" s="17"/>
      <c r="O54" s="17"/>
      <c r="P54" s="17"/>
      <c r="Q54" s="16"/>
      <c r="R54" s="13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3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</row>
    <row r="55" spans="1:47" ht="15.75">
      <c r="A55" s="16"/>
      <c r="B55" s="14"/>
      <c r="C55" s="16"/>
      <c r="D55" s="15"/>
      <c r="E55" s="15"/>
      <c r="F55" s="24"/>
      <c r="G55" s="15"/>
      <c r="H55" s="15"/>
      <c r="I55" s="24"/>
      <c r="J55" s="15"/>
      <c r="K55" s="15"/>
      <c r="L55" s="15"/>
      <c r="M55" s="16"/>
      <c r="N55" s="17"/>
      <c r="O55" s="17"/>
      <c r="P55" s="17"/>
      <c r="Q55" s="16"/>
      <c r="R55" s="10"/>
      <c r="S55" s="45"/>
      <c r="T55" s="50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3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</row>
    <row r="56" spans="1:47" ht="15.75">
      <c r="A56" s="16"/>
      <c r="B56" s="14"/>
      <c r="C56" s="16"/>
      <c r="D56" s="15"/>
      <c r="E56" s="15"/>
      <c r="F56" s="24"/>
      <c r="G56" s="15"/>
      <c r="H56" s="15"/>
      <c r="I56" s="24"/>
      <c r="J56" s="15"/>
      <c r="K56" s="15"/>
      <c r="L56" s="15"/>
      <c r="M56" s="16"/>
      <c r="N56" s="17"/>
      <c r="O56" s="17"/>
      <c r="P56" s="17"/>
      <c r="Q56" s="16"/>
      <c r="R56" s="10"/>
      <c r="S56" s="45"/>
      <c r="T56" s="50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3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</row>
    <row r="57" spans="1:47" ht="15.75">
      <c r="A57" s="16"/>
      <c r="B57" s="14"/>
      <c r="C57" s="16"/>
      <c r="D57" s="15"/>
      <c r="E57" s="15"/>
      <c r="F57" s="24"/>
      <c r="G57" s="15"/>
      <c r="H57" s="15"/>
      <c r="I57" s="24"/>
      <c r="J57" s="15"/>
      <c r="K57" s="15"/>
      <c r="L57" s="15"/>
      <c r="M57" s="16"/>
      <c r="N57" s="17"/>
      <c r="O57" s="17"/>
      <c r="P57" s="17"/>
      <c r="Q57" s="16"/>
      <c r="R57" s="10"/>
      <c r="S57" s="45"/>
      <c r="T57" s="50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3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</row>
    <row r="58" spans="1:47" ht="15.75">
      <c r="A58" s="10"/>
      <c r="B58" s="72"/>
      <c r="C58" s="19"/>
      <c r="D58" s="73"/>
      <c r="E58" s="73"/>
      <c r="F58" s="74"/>
      <c r="G58" s="73"/>
      <c r="H58" s="73"/>
      <c r="I58" s="74"/>
      <c r="J58" s="73"/>
      <c r="K58" s="73"/>
      <c r="L58" s="73"/>
      <c r="M58" s="45"/>
      <c r="N58" s="84"/>
      <c r="O58" s="84"/>
      <c r="P58" s="75"/>
      <c r="Q58" s="10"/>
      <c r="R58" s="10"/>
      <c r="S58" s="45"/>
      <c r="T58" s="50"/>
    </row>
    <row r="59" spans="1:47" ht="15.75">
      <c r="A59" s="10"/>
      <c r="B59" s="72"/>
      <c r="C59" s="19"/>
      <c r="D59" s="73"/>
      <c r="E59" s="73"/>
      <c r="F59" s="74"/>
      <c r="G59" s="73"/>
      <c r="H59" s="73"/>
      <c r="I59" s="74"/>
      <c r="J59" s="73"/>
      <c r="K59" s="73"/>
      <c r="L59" s="73"/>
      <c r="M59" s="45"/>
      <c r="N59" s="84"/>
      <c r="O59" s="84"/>
      <c r="P59" s="75"/>
      <c r="Q59" s="10"/>
      <c r="R59" s="10"/>
      <c r="S59" s="20"/>
      <c r="T59" s="21"/>
    </row>
    <row r="60" spans="1:47" ht="15.75">
      <c r="A60" s="10"/>
      <c r="B60" s="72"/>
      <c r="C60" s="19"/>
      <c r="D60" s="73"/>
      <c r="E60" s="73"/>
      <c r="F60" s="74"/>
      <c r="G60" s="73"/>
      <c r="H60" s="73"/>
      <c r="I60" s="74"/>
      <c r="J60" s="73"/>
      <c r="K60" s="73"/>
      <c r="L60" s="73"/>
      <c r="M60" s="45"/>
      <c r="N60" s="84"/>
      <c r="O60" s="84"/>
      <c r="P60" s="75"/>
      <c r="Q60" s="10"/>
      <c r="R60" s="10"/>
      <c r="S60" s="10"/>
      <c r="T60" s="45"/>
    </row>
    <row r="61" spans="1:47" ht="15.75">
      <c r="A61" s="9"/>
      <c r="B61" s="72"/>
      <c r="C61" s="19"/>
      <c r="D61" s="73"/>
      <c r="E61" s="73"/>
      <c r="F61" s="74"/>
      <c r="G61" s="73"/>
      <c r="H61" s="73"/>
      <c r="I61" s="74"/>
      <c r="J61" s="73"/>
      <c r="K61" s="73"/>
      <c r="L61" s="73"/>
      <c r="M61" s="45"/>
      <c r="N61" s="84"/>
      <c r="O61" s="84"/>
      <c r="P61" s="75"/>
      <c r="Q61" s="10"/>
      <c r="R61" s="10"/>
      <c r="S61" s="77"/>
      <c r="T61" s="78"/>
    </row>
    <row r="62" spans="1:47" ht="15.75">
      <c r="A62" s="10"/>
      <c r="B62" s="72"/>
      <c r="C62" s="19"/>
      <c r="D62" s="72"/>
      <c r="E62" s="72"/>
      <c r="F62" s="76"/>
      <c r="G62" s="72"/>
      <c r="H62" s="72"/>
      <c r="I62" s="76"/>
      <c r="J62" s="72"/>
      <c r="K62" s="72"/>
      <c r="L62" s="72"/>
      <c r="M62" s="45"/>
      <c r="N62" s="84"/>
      <c r="O62" s="84"/>
      <c r="P62" s="75"/>
      <c r="Q62" s="10"/>
      <c r="R62" s="10"/>
      <c r="S62" s="45"/>
      <c r="T62" s="50"/>
    </row>
    <row r="63" spans="1:47" ht="15.75">
      <c r="A63" s="10"/>
      <c r="B63" s="72"/>
      <c r="C63" s="10"/>
      <c r="D63" s="72"/>
      <c r="E63" s="72"/>
      <c r="F63" s="76"/>
      <c r="G63" s="72"/>
      <c r="H63" s="72"/>
      <c r="I63" s="76"/>
      <c r="J63" s="72"/>
      <c r="K63" s="72"/>
      <c r="L63" s="72"/>
      <c r="M63" s="10"/>
      <c r="N63" s="75"/>
      <c r="O63" s="75"/>
      <c r="P63" s="75"/>
      <c r="Q63" s="10"/>
      <c r="R63" s="10"/>
      <c r="S63" s="45"/>
      <c r="T63" s="50"/>
    </row>
    <row r="64" spans="1:47" ht="15.75">
      <c r="A64" s="10"/>
      <c r="B64" s="72"/>
      <c r="C64" s="10"/>
      <c r="D64" s="72"/>
      <c r="E64" s="72"/>
      <c r="F64" s="76"/>
      <c r="G64" s="72"/>
      <c r="H64" s="72"/>
      <c r="I64" s="76"/>
      <c r="J64" s="72"/>
      <c r="K64" s="72"/>
      <c r="L64" s="72"/>
      <c r="M64" s="10"/>
      <c r="N64" s="75"/>
      <c r="O64" s="75"/>
      <c r="P64" s="75"/>
      <c r="Q64" s="10"/>
      <c r="R64" s="10"/>
      <c r="S64" s="45"/>
      <c r="T64" s="50"/>
    </row>
    <row r="65" spans="1:20" ht="15.75">
      <c r="A65" s="10"/>
      <c r="B65" s="56"/>
      <c r="C65" s="10"/>
      <c r="D65" s="56"/>
      <c r="E65" s="56"/>
      <c r="F65" s="67"/>
      <c r="G65" s="56"/>
      <c r="H65" s="56"/>
      <c r="I65" s="67"/>
      <c r="J65" s="56"/>
      <c r="K65" s="72"/>
      <c r="L65" s="72"/>
      <c r="M65" s="10"/>
      <c r="N65" s="75"/>
      <c r="O65" s="75"/>
      <c r="P65" s="75"/>
      <c r="Q65" s="10"/>
      <c r="R65" s="10"/>
      <c r="S65" s="45"/>
      <c r="T65" s="50"/>
    </row>
    <row r="66" spans="1:20" ht="15.75">
      <c r="A66" s="10"/>
      <c r="B66" s="56"/>
      <c r="C66" s="10"/>
      <c r="D66" s="56"/>
      <c r="E66" s="56"/>
      <c r="F66" s="67"/>
      <c r="G66" s="56"/>
      <c r="H66" s="56"/>
      <c r="I66" s="67"/>
      <c r="J66" s="56"/>
      <c r="K66" s="72"/>
      <c r="L66" s="72"/>
      <c r="M66" s="10"/>
      <c r="N66" s="75"/>
      <c r="O66" s="75"/>
      <c r="P66" s="75"/>
      <c r="Q66" s="10"/>
      <c r="R66" s="10"/>
      <c r="S66" s="45"/>
      <c r="T66" s="50"/>
    </row>
    <row r="67" spans="1:20" ht="15.75">
      <c r="A67" s="10"/>
      <c r="B67" s="56"/>
      <c r="C67" s="10"/>
      <c r="D67" s="56"/>
      <c r="E67" s="56"/>
      <c r="F67" s="67"/>
      <c r="G67" s="56"/>
      <c r="H67" s="56"/>
      <c r="I67" s="67"/>
      <c r="J67" s="56"/>
      <c r="K67" s="72"/>
      <c r="L67" s="72"/>
      <c r="M67" s="10"/>
      <c r="N67" s="75"/>
      <c r="O67" s="75"/>
      <c r="P67" s="75"/>
      <c r="Q67" s="10"/>
      <c r="R67" s="10"/>
      <c r="S67" s="45"/>
      <c r="T67" s="50"/>
    </row>
    <row r="68" spans="1:20" ht="15.75">
      <c r="A68" s="10"/>
      <c r="B68" s="56"/>
      <c r="C68" s="10"/>
      <c r="D68" s="56"/>
      <c r="E68" s="56"/>
      <c r="F68" s="67"/>
      <c r="G68" s="56"/>
      <c r="H68" s="56"/>
      <c r="I68" s="67"/>
      <c r="J68" s="56"/>
      <c r="K68" s="72"/>
      <c r="L68" s="72"/>
      <c r="M68" s="10"/>
      <c r="N68" s="75"/>
      <c r="O68" s="75"/>
      <c r="P68" s="75"/>
      <c r="Q68" s="10"/>
      <c r="R68" s="51"/>
      <c r="S68" s="20"/>
      <c r="T68" s="23"/>
    </row>
    <row r="69" spans="1:20">
      <c r="A69" s="10"/>
      <c r="B69" s="56"/>
      <c r="C69" s="10"/>
      <c r="D69" s="56"/>
      <c r="E69" s="56"/>
      <c r="F69" s="67"/>
      <c r="G69" s="56"/>
      <c r="H69" s="56"/>
      <c r="I69" s="67"/>
      <c r="J69" s="56"/>
      <c r="K69" s="72"/>
      <c r="L69" s="72"/>
      <c r="M69" s="10"/>
      <c r="N69" s="75"/>
      <c r="O69" s="75"/>
      <c r="P69" s="75"/>
      <c r="Q69" s="10"/>
    </row>
    <row r="70" spans="1:20">
      <c r="A70" s="10"/>
      <c r="B70" s="56"/>
      <c r="C70" s="10"/>
      <c r="D70" s="56"/>
      <c r="E70" s="56"/>
      <c r="F70" s="67"/>
      <c r="G70" s="56"/>
      <c r="H70" s="56"/>
      <c r="I70" s="67"/>
      <c r="J70" s="56"/>
      <c r="K70" s="72"/>
      <c r="L70" s="72"/>
      <c r="M70" s="10"/>
      <c r="N70" s="75"/>
      <c r="O70" s="75"/>
      <c r="P70" s="75"/>
      <c r="Q70" s="10"/>
    </row>
    <row r="71" spans="1:20" ht="15.75">
      <c r="A71" s="10"/>
      <c r="B71" s="22"/>
      <c r="C71" s="10"/>
      <c r="D71" s="22"/>
      <c r="E71" s="22"/>
      <c r="F71" s="25"/>
      <c r="G71" s="22"/>
      <c r="H71" s="22"/>
      <c r="I71" s="25"/>
      <c r="J71" s="22"/>
      <c r="K71" s="72"/>
      <c r="L71" s="72"/>
      <c r="M71" s="10"/>
      <c r="N71" s="75"/>
      <c r="O71" s="75"/>
      <c r="P71" s="75"/>
      <c r="Q71" s="10"/>
    </row>
  </sheetData>
  <pageMargins left="0.7" right="0.7" top="0.75" bottom="0.75" header="0.3" footer="0.3"/>
  <pageSetup paperSize="9" orientation="portrait" horizontalDpi="300" verticalDpi="300" r:id="rId1"/>
  <legacy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U71"/>
  <sheetViews>
    <sheetView topLeftCell="J16" zoomScale="70" zoomScaleNormal="70" workbookViewId="0">
      <selection activeCell="T49" sqref="T49"/>
    </sheetView>
  </sheetViews>
  <sheetFormatPr defaultColWidth="8.625" defaultRowHeight="15"/>
  <cols>
    <col min="1" max="1" width="49.5" style="12" customWidth="1"/>
    <col min="2" max="2" width="17.625" style="52" customWidth="1"/>
    <col min="3" max="3" width="17.625" style="12" customWidth="1"/>
    <col min="4" max="12" width="17.625" style="52" customWidth="1"/>
    <col min="13" max="20" width="17.625" style="12" customWidth="1"/>
    <col min="21" max="16384" width="8.625" style="12"/>
  </cols>
  <sheetData>
    <row r="1" spans="1:34" ht="18.75">
      <c r="A1" s="3" t="s">
        <v>0</v>
      </c>
      <c r="Q1" s="4"/>
      <c r="R1" s="4"/>
      <c r="S1" s="4"/>
      <c r="T1" s="4"/>
    </row>
    <row r="2" spans="1:34" ht="15.75">
      <c r="A2" s="79" t="s">
        <v>102</v>
      </c>
      <c r="Q2" s="5"/>
      <c r="AG2" s="53"/>
      <c r="AH2" s="5"/>
    </row>
    <row r="3" spans="1:34" ht="30">
      <c r="A3" s="6">
        <v>2017</v>
      </c>
      <c r="C3" s="54" t="s">
        <v>1</v>
      </c>
      <c r="D3" s="54" t="s">
        <v>32</v>
      </c>
      <c r="E3" s="54" t="s">
        <v>2</v>
      </c>
      <c r="F3" s="55" t="s">
        <v>3</v>
      </c>
      <c r="G3" s="54" t="s">
        <v>17</v>
      </c>
      <c r="H3" s="54" t="s">
        <v>52</v>
      </c>
      <c r="I3" s="55" t="s">
        <v>5</v>
      </c>
      <c r="J3" s="54" t="s">
        <v>4</v>
      </c>
      <c r="K3" s="54" t="s">
        <v>6</v>
      </c>
      <c r="L3" s="54" t="s">
        <v>7</v>
      </c>
      <c r="M3" s="54" t="s">
        <v>68</v>
      </c>
      <c r="N3" s="54" t="s">
        <v>68</v>
      </c>
      <c r="O3" s="55" t="s">
        <v>68</v>
      </c>
      <c r="P3" s="57" t="s">
        <v>9</v>
      </c>
      <c r="Q3" s="53"/>
      <c r="AG3" s="53"/>
      <c r="AH3" s="53"/>
    </row>
    <row r="4" spans="1:34" s="29" customFormat="1" ht="11.25">
      <c r="A4" s="81" t="s">
        <v>60</v>
      </c>
      <c r="C4" s="80" t="s">
        <v>58</v>
      </c>
      <c r="D4" s="80" t="s">
        <v>59</v>
      </c>
      <c r="E4" s="27"/>
      <c r="F4" s="80" t="s">
        <v>61</v>
      </c>
      <c r="G4" s="27"/>
      <c r="H4" s="27"/>
      <c r="I4" s="80" t="s">
        <v>62</v>
      </c>
      <c r="J4" s="27"/>
      <c r="K4" s="27"/>
      <c r="L4" s="27"/>
      <c r="M4" s="27"/>
      <c r="N4" s="28"/>
      <c r="O4" s="28"/>
      <c r="P4" s="82" t="s">
        <v>66</v>
      </c>
      <c r="Q4" s="30"/>
      <c r="AG4" s="30"/>
      <c r="AH4" s="30"/>
    </row>
    <row r="5" spans="1:34" ht="15.75">
      <c r="A5" s="5" t="s">
        <v>53</v>
      </c>
      <c r="B5" s="60"/>
      <c r="C5" s="106">
        <f>[3]Solceller!$C$31</f>
        <v>1434.5</v>
      </c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3">
        <f>SUM(D5:O5)</f>
        <v>0</v>
      </c>
      <c r="Q5" s="53"/>
      <c r="AG5" s="53"/>
      <c r="AH5" s="53"/>
    </row>
    <row r="6" spans="1:34" ht="15.75">
      <c r="A6" s="5" t="s">
        <v>73</v>
      </c>
      <c r="B6" s="60"/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>
        <f t="shared" ref="P6:P11" si="0">SUM(D6:O6)</f>
        <v>0</v>
      </c>
      <c r="Q6" s="53"/>
      <c r="AG6" s="53"/>
      <c r="AH6" s="53"/>
    </row>
    <row r="7" spans="1:34" ht="15.75">
      <c r="A7" s="5" t="s">
        <v>10</v>
      </c>
      <c r="B7" s="60"/>
      <c r="C7" s="93">
        <f>[3]Elproduktion!$N$1122</f>
        <v>0</v>
      </c>
      <c r="D7" s="93">
        <f>[3]Elproduktion!$N$1123</f>
        <v>0</v>
      </c>
      <c r="E7" s="93">
        <f>[3]Elproduktion!$Q$1124</f>
        <v>0</v>
      </c>
      <c r="F7" s="93">
        <f>[3]Elproduktion!$N$1125</f>
        <v>0</v>
      </c>
      <c r="G7" s="93">
        <f>[3]Elproduktion!$R$1126</f>
        <v>0</v>
      </c>
      <c r="H7" s="93">
        <f>[3]Elproduktion!$S$1127</f>
        <v>0</v>
      </c>
      <c r="I7" s="93">
        <f>[3]Elproduktion!$N$1128</f>
        <v>0</v>
      </c>
      <c r="J7" s="93">
        <f>[3]Elproduktion!$T$1126</f>
        <v>0</v>
      </c>
      <c r="K7" s="93">
        <f>[3]Elproduktion!U1124</f>
        <v>0</v>
      </c>
      <c r="L7" s="93">
        <f>[3]Elproduktion!V1124</f>
        <v>0</v>
      </c>
      <c r="M7" s="93"/>
      <c r="N7" s="93"/>
      <c r="O7" s="93"/>
      <c r="P7" s="93">
        <f t="shared" si="0"/>
        <v>0</v>
      </c>
      <c r="Q7" s="53"/>
      <c r="AG7" s="53"/>
      <c r="AH7" s="53"/>
    </row>
    <row r="8" spans="1:34" ht="15.75">
      <c r="A8" s="5" t="s">
        <v>11</v>
      </c>
      <c r="B8" s="60"/>
      <c r="C8" s="93">
        <f>[3]Elproduktion!$N$1130</f>
        <v>0</v>
      </c>
      <c r="D8" s="93">
        <f>[3]Elproduktion!$N$1131</f>
        <v>0</v>
      </c>
      <c r="E8" s="93">
        <f>[3]Elproduktion!$Q$1132</f>
        <v>0</v>
      </c>
      <c r="F8" s="93">
        <f>[3]Elproduktion!$N$1133</f>
        <v>0</v>
      </c>
      <c r="G8" s="93">
        <f>[3]Elproduktion!$R$1134</f>
        <v>0</v>
      </c>
      <c r="H8" s="93">
        <f>[3]Elproduktion!$S$1135</f>
        <v>0</v>
      </c>
      <c r="I8" s="93">
        <f>[3]Elproduktion!$N$1136</f>
        <v>0</v>
      </c>
      <c r="J8" s="93">
        <f>[3]Elproduktion!$T$1134</f>
        <v>0</v>
      </c>
      <c r="K8" s="93">
        <f>[3]Elproduktion!U1132</f>
        <v>0</v>
      </c>
      <c r="L8" s="93">
        <f>[3]Elproduktion!V1132</f>
        <v>0</v>
      </c>
      <c r="M8" s="93"/>
      <c r="N8" s="93"/>
      <c r="O8" s="93"/>
      <c r="P8" s="93">
        <f t="shared" si="0"/>
        <v>0</v>
      </c>
      <c r="Q8" s="53"/>
      <c r="AG8" s="53"/>
      <c r="AH8" s="53"/>
    </row>
    <row r="9" spans="1:34" ht="15.75">
      <c r="A9" s="5" t="s">
        <v>12</v>
      </c>
      <c r="B9" s="60"/>
      <c r="C9" s="93">
        <f>[3]Elproduktion!$N$1138</f>
        <v>0</v>
      </c>
      <c r="D9" s="93">
        <f>[3]Elproduktion!$N$1139</f>
        <v>0</v>
      </c>
      <c r="E9" s="93">
        <f>[3]Elproduktion!$Q$1140</f>
        <v>0</v>
      </c>
      <c r="F9" s="93">
        <f>[3]Elproduktion!$N$1141</f>
        <v>0</v>
      </c>
      <c r="G9" s="93">
        <f>[3]Elproduktion!$R$1142</f>
        <v>0</v>
      </c>
      <c r="H9" s="93">
        <f>[3]Elproduktion!$S$1143</f>
        <v>0</v>
      </c>
      <c r="I9" s="93">
        <f>[3]Elproduktion!$N$1144</f>
        <v>0</v>
      </c>
      <c r="J9" s="93">
        <f>[3]Elproduktion!$T$1142</f>
        <v>0</v>
      </c>
      <c r="K9" s="93">
        <f>[3]Elproduktion!U1140</f>
        <v>0</v>
      </c>
      <c r="L9" s="93">
        <f>[3]Elproduktion!V1140</f>
        <v>0</v>
      </c>
      <c r="M9" s="93"/>
      <c r="N9" s="93"/>
      <c r="O9" s="93"/>
      <c r="P9" s="93">
        <f t="shared" si="0"/>
        <v>0</v>
      </c>
      <c r="Q9" s="53"/>
      <c r="AG9" s="53"/>
      <c r="AH9" s="53"/>
    </row>
    <row r="10" spans="1:34" ht="15.75">
      <c r="A10" s="5" t="s">
        <v>13</v>
      </c>
      <c r="B10" s="60"/>
      <c r="C10" s="93">
        <f>[3]Elproduktion!$N$1146</f>
        <v>65141</v>
      </c>
      <c r="D10" s="93">
        <f>[3]Elproduktion!$N$1147</f>
        <v>0</v>
      </c>
      <c r="E10" s="93">
        <f>[3]Elproduktion!$Q$1148</f>
        <v>0</v>
      </c>
      <c r="F10" s="93">
        <f>[3]Elproduktion!$N$1149</f>
        <v>0</v>
      </c>
      <c r="G10" s="93">
        <f>[3]Elproduktion!$R$1150</f>
        <v>0</v>
      </c>
      <c r="H10" s="93">
        <f>[3]Elproduktion!$S$1151</f>
        <v>0</v>
      </c>
      <c r="I10" s="93">
        <f>[3]Elproduktion!$N$1152</f>
        <v>0</v>
      </c>
      <c r="J10" s="93">
        <f>[3]Elproduktion!$T$1150</f>
        <v>0</v>
      </c>
      <c r="K10" s="93">
        <f>[3]Elproduktion!U1148</f>
        <v>0</v>
      </c>
      <c r="L10" s="93">
        <f>[3]Elproduktion!V1148</f>
        <v>0</v>
      </c>
      <c r="M10" s="93"/>
      <c r="N10" s="93"/>
      <c r="O10" s="93"/>
      <c r="P10" s="93">
        <f t="shared" si="0"/>
        <v>0</v>
      </c>
      <c r="Q10" s="53"/>
      <c r="R10" s="5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3"/>
      <c r="AH10" s="53"/>
    </row>
    <row r="11" spans="1:34" ht="15.75">
      <c r="A11" s="5" t="s">
        <v>14</v>
      </c>
      <c r="B11" s="60"/>
      <c r="C11" s="93">
        <f>SUM(C5:C10)</f>
        <v>66575.5</v>
      </c>
      <c r="D11" s="93">
        <f t="shared" ref="D11:O11" si="1">SUM(D5:D10)</f>
        <v>0</v>
      </c>
      <c r="E11" s="93">
        <f t="shared" si="1"/>
        <v>0</v>
      </c>
      <c r="F11" s="93">
        <f t="shared" si="1"/>
        <v>0</v>
      </c>
      <c r="G11" s="93">
        <f t="shared" si="1"/>
        <v>0</v>
      </c>
      <c r="H11" s="93">
        <f t="shared" si="1"/>
        <v>0</v>
      </c>
      <c r="I11" s="93">
        <f t="shared" si="1"/>
        <v>0</v>
      </c>
      <c r="J11" s="93">
        <f t="shared" si="1"/>
        <v>0</v>
      </c>
      <c r="K11" s="93">
        <f t="shared" si="1"/>
        <v>0</v>
      </c>
      <c r="L11" s="93">
        <f t="shared" si="1"/>
        <v>0</v>
      </c>
      <c r="M11" s="93">
        <f t="shared" si="1"/>
        <v>0</v>
      </c>
      <c r="N11" s="93">
        <f t="shared" si="1"/>
        <v>0</v>
      </c>
      <c r="O11" s="93">
        <f t="shared" si="1"/>
        <v>0</v>
      </c>
      <c r="P11" s="93">
        <f t="shared" si="0"/>
        <v>0</v>
      </c>
      <c r="Q11" s="53"/>
      <c r="R11" s="5"/>
      <c r="S11" s="59"/>
      <c r="T11" s="59"/>
      <c r="U11" s="59"/>
      <c r="V11" s="59"/>
      <c r="W11" s="59"/>
      <c r="X11" s="59"/>
      <c r="Y11" s="59"/>
      <c r="Z11" s="59"/>
      <c r="AA11" s="59"/>
      <c r="AB11" s="59"/>
      <c r="AC11" s="59"/>
      <c r="AD11" s="59"/>
      <c r="AE11" s="59"/>
      <c r="AF11" s="59"/>
      <c r="AG11" s="53"/>
      <c r="AH11" s="53"/>
    </row>
    <row r="12" spans="1:34" ht="15.75">
      <c r="B12" s="60"/>
      <c r="C12" s="60"/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4"/>
      <c r="R12" s="4"/>
      <c r="S12" s="4"/>
      <c r="T12" s="4"/>
    </row>
    <row r="13" spans="1:34" ht="15.75">
      <c r="B13" s="60"/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4"/>
      <c r="R13" s="4"/>
      <c r="S13" s="4"/>
      <c r="T13" s="4"/>
    </row>
    <row r="14" spans="1:34" ht="18.75">
      <c r="A14" s="3" t="s">
        <v>15</v>
      </c>
      <c r="B14" s="7"/>
      <c r="C14" s="60"/>
      <c r="D14" s="7"/>
      <c r="E14" s="7"/>
      <c r="F14" s="7"/>
      <c r="G14" s="7"/>
      <c r="H14" s="7"/>
      <c r="I14" s="7"/>
      <c r="J14" s="60"/>
      <c r="K14" s="60"/>
      <c r="L14" s="60"/>
      <c r="M14" s="60"/>
      <c r="N14" s="60"/>
      <c r="O14" s="60"/>
      <c r="P14" s="7"/>
      <c r="Q14" s="4"/>
      <c r="R14" s="4"/>
      <c r="S14" s="4"/>
      <c r="T14" s="4"/>
    </row>
    <row r="15" spans="1:34" ht="15.75">
      <c r="A15" s="79" t="str">
        <f>A2</f>
        <v>1286 Ystad</v>
      </c>
      <c r="B15" s="60"/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4"/>
      <c r="R15" s="4"/>
      <c r="S15" s="4"/>
      <c r="T15" s="4"/>
    </row>
    <row r="16" spans="1:34" ht="30">
      <c r="A16" s="6">
        <v>2017</v>
      </c>
      <c r="B16" s="54" t="s">
        <v>16</v>
      </c>
      <c r="C16" s="67" t="s">
        <v>8</v>
      </c>
      <c r="D16" s="54" t="s">
        <v>32</v>
      </c>
      <c r="E16" s="54" t="s">
        <v>2</v>
      </c>
      <c r="F16" s="55" t="s">
        <v>3</v>
      </c>
      <c r="G16" s="54" t="s">
        <v>17</v>
      </c>
      <c r="H16" s="54" t="s">
        <v>52</v>
      </c>
      <c r="I16" s="55" t="s">
        <v>5</v>
      </c>
      <c r="J16" s="54" t="s">
        <v>4</v>
      </c>
      <c r="K16" s="54" t="s">
        <v>6</v>
      </c>
      <c r="L16" s="54" t="s">
        <v>7</v>
      </c>
      <c r="M16" s="54" t="s">
        <v>71</v>
      </c>
      <c r="N16" s="54" t="s">
        <v>68</v>
      </c>
      <c r="O16" s="55" t="s">
        <v>68</v>
      </c>
      <c r="P16" s="57" t="s">
        <v>9</v>
      </c>
      <c r="Q16" s="53"/>
      <c r="AG16" s="53"/>
      <c r="AH16" s="53"/>
    </row>
    <row r="17" spans="1:34" s="29" customFormat="1" ht="11.25">
      <c r="A17" s="81" t="s">
        <v>60</v>
      </c>
      <c r="B17" s="80" t="s">
        <v>63</v>
      </c>
      <c r="C17" s="49"/>
      <c r="D17" s="80" t="s">
        <v>59</v>
      </c>
      <c r="E17" s="27"/>
      <c r="F17" s="80" t="s">
        <v>61</v>
      </c>
      <c r="G17" s="27"/>
      <c r="H17" s="27"/>
      <c r="I17" s="80" t="s">
        <v>62</v>
      </c>
      <c r="J17" s="27"/>
      <c r="K17" s="27"/>
      <c r="L17" s="27"/>
      <c r="M17" s="27"/>
      <c r="N17" s="28"/>
      <c r="O17" s="28"/>
      <c r="P17" s="82" t="s">
        <v>66</v>
      </c>
      <c r="Q17" s="30"/>
      <c r="AG17" s="30"/>
      <c r="AH17" s="30"/>
    </row>
    <row r="18" spans="1:34" ht="15.75">
      <c r="A18" s="5" t="s">
        <v>18</v>
      </c>
      <c r="B18" s="93">
        <f>[3]Fjärrvärmeproduktion!$N$1570</f>
        <v>0</v>
      </c>
      <c r="C18" s="93"/>
      <c r="D18" s="93">
        <f>[3]Fjärrvärmeproduktion!$N$1571</f>
        <v>0</v>
      </c>
      <c r="E18" s="93">
        <f>[3]Fjärrvärmeproduktion!$Q$1572</f>
        <v>0</v>
      </c>
      <c r="F18" s="93">
        <f>[3]Fjärrvärmeproduktion!$N$1573</f>
        <v>0</v>
      </c>
      <c r="G18" s="93">
        <f>[3]Fjärrvärmeproduktion!$R$1574</f>
        <v>0</v>
      </c>
      <c r="H18" s="93">
        <f>[3]Fjärrvärmeproduktion!$S$1575</f>
        <v>0</v>
      </c>
      <c r="I18" s="93">
        <f>[3]Fjärrvärmeproduktion!$N$1576</f>
        <v>0</v>
      </c>
      <c r="J18" s="93">
        <f>[3]Fjärrvärmeproduktion!$T$1574</f>
        <v>0</v>
      </c>
      <c r="K18" s="93">
        <f>[3]Fjärrvärmeproduktion!U1572</f>
        <v>0</v>
      </c>
      <c r="L18" s="93">
        <f>[3]Fjärrvärmeproduktion!V1572</f>
        <v>0</v>
      </c>
      <c r="M18" s="93">
        <f>[3]Fjärrvärmeproduktion!$W$1575</f>
        <v>0</v>
      </c>
      <c r="N18" s="93"/>
      <c r="O18" s="93"/>
      <c r="P18" s="112">
        <f>SUM(C18:O18)</f>
        <v>0</v>
      </c>
      <c r="Q18" s="4"/>
      <c r="R18" s="4"/>
      <c r="S18" s="4"/>
      <c r="T18" s="4"/>
    </row>
    <row r="19" spans="1:34" ht="15.75">
      <c r="A19" s="5" t="s">
        <v>19</v>
      </c>
      <c r="B19" s="93">
        <f>[3]Fjärrvärmeproduktion!$N$1578+[3]Fjärrvärmeproduktion!$N$1610</f>
        <v>154929</v>
      </c>
      <c r="C19" s="93"/>
      <c r="D19" s="93">
        <f>[3]Fjärrvärmeproduktion!$N$1579</f>
        <v>7303</v>
      </c>
      <c r="E19" s="93">
        <f>[3]Fjärrvärmeproduktion!$Q$1580</f>
        <v>0</v>
      </c>
      <c r="F19" s="93">
        <f>[3]Fjärrvärmeproduktion!$N$1581</f>
        <v>0</v>
      </c>
      <c r="G19" s="93">
        <f>[3]Fjärrvärmeproduktion!$R$1582</f>
        <v>949</v>
      </c>
      <c r="H19" s="93">
        <f>[3]Fjärrvärmeproduktion!$S$1583</f>
        <v>140704</v>
      </c>
      <c r="I19" s="93">
        <f>[3]Fjärrvärmeproduktion!$N$1584</f>
        <v>3695</v>
      </c>
      <c r="J19" s="93">
        <f>[3]Fjärrvärmeproduktion!$T$1582</f>
        <v>0</v>
      </c>
      <c r="K19" s="93">
        <f>[3]Fjärrvärmeproduktion!U1580</f>
        <v>0</v>
      </c>
      <c r="L19" s="93">
        <f>[3]Fjärrvärmeproduktion!V1580</f>
        <v>0</v>
      </c>
      <c r="M19" s="93">
        <f>[3]Fjärrvärmeproduktion!$W$1583</f>
        <v>0</v>
      </c>
      <c r="N19" s="93"/>
      <c r="O19" s="93"/>
      <c r="P19" s="112">
        <f t="shared" ref="P19:P24" si="2">SUM(C19:O19)</f>
        <v>152651</v>
      </c>
      <c r="Q19" s="4"/>
      <c r="R19" s="4"/>
      <c r="S19" s="4"/>
      <c r="T19" s="4"/>
    </row>
    <row r="20" spans="1:34" ht="15.75">
      <c r="A20" s="5" t="s">
        <v>20</v>
      </c>
      <c r="B20" s="93">
        <f>[3]Fjärrvärmeproduktion!$N$1586</f>
        <v>0</v>
      </c>
      <c r="C20" s="93"/>
      <c r="D20" s="93">
        <f>[3]Fjärrvärmeproduktion!$N$1587</f>
        <v>0</v>
      </c>
      <c r="E20" s="93">
        <f>[3]Fjärrvärmeproduktion!$Q$1588</f>
        <v>0</v>
      </c>
      <c r="F20" s="93">
        <f>[3]Fjärrvärmeproduktion!$N$1589</f>
        <v>0</v>
      </c>
      <c r="G20" s="93">
        <f>[3]Fjärrvärmeproduktion!$R$1590</f>
        <v>0</v>
      </c>
      <c r="H20" s="93">
        <f>[3]Fjärrvärmeproduktion!$S$1591</f>
        <v>0</v>
      </c>
      <c r="I20" s="93">
        <f>[3]Fjärrvärmeproduktion!$N$1592</f>
        <v>0</v>
      </c>
      <c r="J20" s="93">
        <f>[3]Fjärrvärmeproduktion!$T$1590</f>
        <v>0</v>
      </c>
      <c r="K20" s="93">
        <f>[3]Fjärrvärmeproduktion!U1588</f>
        <v>0</v>
      </c>
      <c r="L20" s="93">
        <f>[3]Fjärrvärmeproduktion!V1588</f>
        <v>0</v>
      </c>
      <c r="M20" s="93">
        <f>[3]Fjärrvärmeproduktion!$W$1591</f>
        <v>0</v>
      </c>
      <c r="N20" s="93"/>
      <c r="O20" s="93"/>
      <c r="P20" s="112">
        <f t="shared" si="2"/>
        <v>0</v>
      </c>
      <c r="Q20" s="4"/>
      <c r="R20" s="4"/>
      <c r="S20" s="4"/>
      <c r="T20" s="4"/>
    </row>
    <row r="21" spans="1:34" ht="16.5" thickBot="1">
      <c r="A21" s="5" t="s">
        <v>21</v>
      </c>
      <c r="B21" s="93">
        <f>[3]Fjärrvärmeproduktion!$N$1594</f>
        <v>0</v>
      </c>
      <c r="C21" s="93"/>
      <c r="D21" s="93">
        <f>[3]Fjärrvärmeproduktion!$N$1595</f>
        <v>0</v>
      </c>
      <c r="E21" s="93">
        <f>[3]Fjärrvärmeproduktion!$Q$1596</f>
        <v>0</v>
      </c>
      <c r="F21" s="93">
        <f>[3]Fjärrvärmeproduktion!$N$1597</f>
        <v>0</v>
      </c>
      <c r="G21" s="93">
        <f>[3]Fjärrvärmeproduktion!$R$1598</f>
        <v>0</v>
      </c>
      <c r="H21" s="93">
        <f>[3]Fjärrvärmeproduktion!$S$1599</f>
        <v>0</v>
      </c>
      <c r="I21" s="93">
        <f>[3]Fjärrvärmeproduktion!$N$1600</f>
        <v>0</v>
      </c>
      <c r="J21" s="93">
        <f>[3]Fjärrvärmeproduktion!$T$1598</f>
        <v>0</v>
      </c>
      <c r="K21" s="93">
        <f>[3]Fjärrvärmeproduktion!U1596</f>
        <v>0</v>
      </c>
      <c r="L21" s="93">
        <f>[3]Fjärrvärmeproduktion!V1596</f>
        <v>0</v>
      </c>
      <c r="M21" s="93">
        <f>[3]Fjärrvärmeproduktion!$W$1599</f>
        <v>0</v>
      </c>
      <c r="N21" s="93"/>
      <c r="O21" s="93"/>
      <c r="P21" s="112">
        <f t="shared" si="2"/>
        <v>0</v>
      </c>
      <c r="Q21" s="4"/>
      <c r="R21" s="37"/>
      <c r="S21" s="37"/>
      <c r="T21" s="37"/>
    </row>
    <row r="22" spans="1:34" ht="15.75">
      <c r="A22" s="5" t="s">
        <v>22</v>
      </c>
      <c r="B22" s="93">
        <f>[3]Fjärrvärmeproduktion!$N$1602</f>
        <v>5274</v>
      </c>
      <c r="C22" s="93"/>
      <c r="D22" s="93">
        <f>[3]Fjärrvärmeproduktion!$N$1603</f>
        <v>0</v>
      </c>
      <c r="E22" s="93">
        <f>[3]Fjärrvärmeproduktion!$Q$1604</f>
        <v>0</v>
      </c>
      <c r="F22" s="93">
        <f>[3]Fjärrvärmeproduktion!$N$1605</f>
        <v>0</v>
      </c>
      <c r="G22" s="93">
        <f>[3]Fjärrvärmeproduktion!$R$1606</f>
        <v>0</v>
      </c>
      <c r="H22" s="93">
        <f>[3]Fjärrvärmeproduktion!$S$1607</f>
        <v>0</v>
      </c>
      <c r="I22" s="93">
        <f>[3]Fjärrvärmeproduktion!$N$1608</f>
        <v>0</v>
      </c>
      <c r="J22" s="93">
        <f>[3]Fjärrvärmeproduktion!$T$1606</f>
        <v>0</v>
      </c>
      <c r="K22" s="93">
        <f>[3]Fjärrvärmeproduktion!U1604</f>
        <v>0</v>
      </c>
      <c r="L22" s="93">
        <f>[3]Fjärrvärmeproduktion!V1604</f>
        <v>0</v>
      </c>
      <c r="M22" s="93">
        <f>[3]Fjärrvärmeproduktion!$W$1607</f>
        <v>0</v>
      </c>
      <c r="N22" s="93"/>
      <c r="O22" s="93"/>
      <c r="P22" s="112">
        <f t="shared" si="2"/>
        <v>0</v>
      </c>
      <c r="Q22" s="31"/>
      <c r="R22" s="43" t="s">
        <v>24</v>
      </c>
      <c r="S22" s="88" t="str">
        <f>ROUND(P43/1000,0) &amp;" GWh"</f>
        <v>799 GWh</v>
      </c>
      <c r="T22" s="38"/>
      <c r="U22" s="36"/>
    </row>
    <row r="23" spans="1:34" ht="15.75">
      <c r="A23" s="5" t="s">
        <v>23</v>
      </c>
      <c r="B23" s="149">
        <v>0</v>
      </c>
      <c r="C23" s="93"/>
      <c r="D23" s="93">
        <f>[3]Fjärrvärmeproduktion!$N$1611</f>
        <v>0</v>
      </c>
      <c r="E23" s="93">
        <f>[3]Fjärrvärmeproduktion!$Q$1612</f>
        <v>0</v>
      </c>
      <c r="F23" s="93">
        <f>[3]Fjärrvärmeproduktion!$N$1613</f>
        <v>0</v>
      </c>
      <c r="G23" s="93">
        <f>[3]Fjärrvärmeproduktion!$R$1614</f>
        <v>0</v>
      </c>
      <c r="H23" s="93">
        <f>[3]Fjärrvärmeproduktion!$S$1615</f>
        <v>0</v>
      </c>
      <c r="I23" s="93">
        <f>[3]Fjärrvärmeproduktion!$N$1616</f>
        <v>0</v>
      </c>
      <c r="J23" s="93">
        <f>[3]Fjärrvärmeproduktion!$T$1614</f>
        <v>0</v>
      </c>
      <c r="K23" s="93">
        <f>[3]Fjärrvärmeproduktion!U1612</f>
        <v>0</v>
      </c>
      <c r="L23" s="93">
        <f>[3]Fjärrvärmeproduktion!V1612</f>
        <v>0</v>
      </c>
      <c r="M23" s="93">
        <f>[3]Fjärrvärmeproduktion!$W$1615</f>
        <v>0</v>
      </c>
      <c r="N23" s="93"/>
      <c r="O23" s="93"/>
      <c r="P23" s="112">
        <f t="shared" si="2"/>
        <v>0</v>
      </c>
      <c r="Q23" s="31"/>
      <c r="R23" s="41"/>
      <c r="S23" s="4"/>
      <c r="T23" s="39"/>
      <c r="U23" s="36"/>
    </row>
    <row r="24" spans="1:34" ht="15.75">
      <c r="A24" s="5" t="s">
        <v>14</v>
      </c>
      <c r="B24" s="93">
        <f>SUM(B18:B23)</f>
        <v>160203</v>
      </c>
      <c r="C24" s="93">
        <f t="shared" ref="C24:O24" si="3">SUM(C18:C23)</f>
        <v>0</v>
      </c>
      <c r="D24" s="93">
        <f t="shared" si="3"/>
        <v>7303</v>
      </c>
      <c r="E24" s="93">
        <f t="shared" si="3"/>
        <v>0</v>
      </c>
      <c r="F24" s="93">
        <f t="shared" si="3"/>
        <v>0</v>
      </c>
      <c r="G24" s="93">
        <f t="shared" si="3"/>
        <v>949</v>
      </c>
      <c r="H24" s="93">
        <f t="shared" si="3"/>
        <v>140704</v>
      </c>
      <c r="I24" s="93">
        <f t="shared" si="3"/>
        <v>3695</v>
      </c>
      <c r="J24" s="93">
        <f t="shared" si="3"/>
        <v>0</v>
      </c>
      <c r="K24" s="93">
        <f t="shared" si="3"/>
        <v>0</v>
      </c>
      <c r="L24" s="93">
        <f t="shared" si="3"/>
        <v>0</v>
      </c>
      <c r="M24" s="93">
        <f t="shared" si="3"/>
        <v>0</v>
      </c>
      <c r="N24" s="93">
        <f t="shared" si="3"/>
        <v>0</v>
      </c>
      <c r="O24" s="93">
        <f t="shared" si="3"/>
        <v>0</v>
      </c>
      <c r="P24" s="112">
        <f t="shared" si="2"/>
        <v>152651</v>
      </c>
      <c r="Q24" s="31"/>
      <c r="R24" s="41"/>
      <c r="S24" s="4" t="s">
        <v>25</v>
      </c>
      <c r="T24" s="39" t="s">
        <v>26</v>
      </c>
      <c r="U24" s="36"/>
    </row>
    <row r="25" spans="1:34" ht="15.75">
      <c r="B25" s="60"/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31"/>
      <c r="R25" s="85" t="str">
        <f>C30</f>
        <v>El</v>
      </c>
      <c r="S25" s="61" t="str">
        <f>ROUND(C43/1000,0) &amp;" GWh"</f>
        <v>349 GWh</v>
      </c>
      <c r="T25" s="42">
        <f>C$44</f>
        <v>0.43694362389225455</v>
      </c>
      <c r="U25" s="36"/>
    </row>
    <row r="26" spans="1:34" ht="15.75">
      <c r="B26" s="104"/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31"/>
      <c r="R26" s="86" t="str">
        <f>D30</f>
        <v>Oljeprodukter</v>
      </c>
      <c r="S26" s="61" t="str">
        <f>ROUND(D43/1000,0) &amp;" GWh"</f>
        <v>244 GWh</v>
      </c>
      <c r="T26" s="42">
        <f>D$44</f>
        <v>0.3057039503329495</v>
      </c>
      <c r="U26" s="36"/>
    </row>
    <row r="27" spans="1:34" ht="15.75">
      <c r="B27" s="60"/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31"/>
      <c r="R27" s="86" t="str">
        <f>E30</f>
        <v>Kol och koks</v>
      </c>
      <c r="S27" s="61" t="str">
        <f>ROUND(E43/1000,0) &amp;" GWh"</f>
        <v>0 GWh</v>
      </c>
      <c r="T27" s="42">
        <f>E$44</f>
        <v>0</v>
      </c>
      <c r="U27" s="36"/>
    </row>
    <row r="28" spans="1:34" ht="18.75">
      <c r="A28" s="3" t="s">
        <v>27</v>
      </c>
      <c r="B28" s="7"/>
      <c r="C28" s="60"/>
      <c r="D28" s="7"/>
      <c r="E28" s="7"/>
      <c r="F28" s="7"/>
      <c r="G28" s="7"/>
      <c r="H28" s="7"/>
      <c r="I28" s="60"/>
      <c r="J28" s="60"/>
      <c r="K28" s="60"/>
      <c r="L28" s="60"/>
      <c r="M28" s="60"/>
      <c r="N28" s="60"/>
      <c r="O28" s="60"/>
      <c r="P28" s="60"/>
      <c r="Q28" s="31"/>
      <c r="R28" s="86" t="str">
        <f>F30</f>
        <v>Gasol/naturgas</v>
      </c>
      <c r="S28" s="61" t="str">
        <f>ROUND(F43/1000,0) &amp;" GWh"</f>
        <v>7 GWh</v>
      </c>
      <c r="T28" s="42">
        <f>F$44</f>
        <v>9.2850347969759169E-3</v>
      </c>
      <c r="U28" s="36"/>
    </row>
    <row r="29" spans="1:34" ht="15.75">
      <c r="A29" s="79" t="str">
        <f>A2</f>
        <v>1286 Ystad</v>
      </c>
      <c r="B29" s="60"/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31"/>
      <c r="R29" s="86" t="str">
        <f>G30</f>
        <v>Biodrivmedel</v>
      </c>
      <c r="S29" s="61" t="str">
        <f>ROUND(G43/1000,0) &amp;" GWh"</f>
        <v>34 GWh</v>
      </c>
      <c r="T29" s="42">
        <f>G$44</f>
        <v>4.2573724528112949E-2</v>
      </c>
      <c r="U29" s="36"/>
    </row>
    <row r="30" spans="1:34" ht="30">
      <c r="A30" s="6">
        <v>2017</v>
      </c>
      <c r="B30" s="67" t="s">
        <v>70</v>
      </c>
      <c r="C30" s="56" t="s">
        <v>8</v>
      </c>
      <c r="D30" s="54" t="s">
        <v>32</v>
      </c>
      <c r="E30" s="54" t="s">
        <v>2</v>
      </c>
      <c r="F30" s="55" t="s">
        <v>3</v>
      </c>
      <c r="G30" s="54" t="s">
        <v>28</v>
      </c>
      <c r="H30" s="54" t="s">
        <v>52</v>
      </c>
      <c r="I30" s="55" t="s">
        <v>5</v>
      </c>
      <c r="J30" s="54" t="s">
        <v>4</v>
      </c>
      <c r="K30" s="54" t="s">
        <v>6</v>
      </c>
      <c r="L30" s="54" t="s">
        <v>7</v>
      </c>
      <c r="M30" s="54" t="s">
        <v>71</v>
      </c>
      <c r="N30" s="54" t="s">
        <v>68</v>
      </c>
      <c r="O30" s="55" t="s">
        <v>68</v>
      </c>
      <c r="P30" s="57" t="s">
        <v>29</v>
      </c>
      <c r="Q30" s="31"/>
      <c r="R30" s="85" t="str">
        <f>H30</f>
        <v>Biobränslen</v>
      </c>
      <c r="S30" s="61" t="str">
        <f>ROUND(H43/1000,0) &amp;" GWh"</f>
        <v>160 GWh</v>
      </c>
      <c r="T30" s="42">
        <f>H$44</f>
        <v>0.200868672708156</v>
      </c>
      <c r="U30" s="36"/>
    </row>
    <row r="31" spans="1:34" s="29" customFormat="1">
      <c r="A31" s="26"/>
      <c r="B31" s="80" t="s">
        <v>65</v>
      </c>
      <c r="C31" s="83" t="s">
        <v>64</v>
      </c>
      <c r="D31" s="80" t="s">
        <v>59</v>
      </c>
      <c r="E31" s="27"/>
      <c r="F31" s="80" t="s">
        <v>61</v>
      </c>
      <c r="G31" s="80" t="s">
        <v>107</v>
      </c>
      <c r="H31" s="80" t="s">
        <v>69</v>
      </c>
      <c r="I31" s="80" t="s">
        <v>62</v>
      </c>
      <c r="J31" s="27"/>
      <c r="K31" s="27"/>
      <c r="L31" s="27"/>
      <c r="M31" s="27"/>
      <c r="N31" s="28"/>
      <c r="O31" s="28"/>
      <c r="P31" s="82" t="s">
        <v>67</v>
      </c>
      <c r="Q31" s="32"/>
      <c r="R31" s="85" t="str">
        <f>I30</f>
        <v>Biogas</v>
      </c>
      <c r="S31" s="61" t="str">
        <f>ROUND(I43/1000,0) &amp;" GWh"</f>
        <v>4 GWh</v>
      </c>
      <c r="T31" s="42">
        <f>I$44</f>
        <v>4.624993741551094E-3</v>
      </c>
      <c r="U31" s="35"/>
      <c r="AG31" s="30"/>
      <c r="AH31" s="30"/>
    </row>
    <row r="32" spans="1:34" ht="15.75">
      <c r="A32" s="5" t="s">
        <v>30</v>
      </c>
      <c r="B32" s="93">
        <f>[3]Slutanvändning!$N$2276</f>
        <v>0</v>
      </c>
      <c r="C32" s="93">
        <f>[3]Slutanvändning!$N$2277</f>
        <v>25977</v>
      </c>
      <c r="D32" s="93">
        <f>[3]Slutanvändning!$N$2270</f>
        <v>20356</v>
      </c>
      <c r="E32" s="93">
        <f>[3]Slutanvändning!$Q$2271</f>
        <v>0</v>
      </c>
      <c r="F32" s="104">
        <f>[3]Slutanvändning!$N$2272</f>
        <v>0</v>
      </c>
      <c r="G32" s="93">
        <f>[3]Slutanvändning!$N$2273</f>
        <v>4650</v>
      </c>
      <c r="H32" s="104">
        <f>[3]Slutanvändning!$N$2274</f>
        <v>0</v>
      </c>
      <c r="I32" s="93">
        <f>[3]Slutanvändning!$N$2275</f>
        <v>0</v>
      </c>
      <c r="J32" s="93">
        <v>0</v>
      </c>
      <c r="K32" s="93">
        <f>[3]Slutanvändning!U2271</f>
        <v>0</v>
      </c>
      <c r="L32" s="93">
        <f>[3]Slutanvändning!V2271</f>
        <v>0</v>
      </c>
      <c r="M32" s="93"/>
      <c r="N32" s="93"/>
      <c r="O32" s="93"/>
      <c r="P32" s="93">
        <f t="shared" ref="P32:P38" si="4">SUM(B32:N32)</f>
        <v>50983</v>
      </c>
      <c r="Q32" s="33"/>
      <c r="R32" s="86" t="str">
        <f>J30</f>
        <v>Avlutar</v>
      </c>
      <c r="S32" s="61" t="str">
        <f>ROUND(J43/1000,0) &amp;" GWh"</f>
        <v>0 GWh</v>
      </c>
      <c r="T32" s="42">
        <f>J$44</f>
        <v>0</v>
      </c>
      <c r="U32" s="36"/>
    </row>
    <row r="33" spans="1:47" ht="15.75">
      <c r="A33" s="5" t="s">
        <v>33</v>
      </c>
      <c r="B33" s="93">
        <f>[3]Slutanvändning!$N$2285</f>
        <v>5042</v>
      </c>
      <c r="C33" s="93">
        <f>[3]Slutanvändning!$N$2286</f>
        <v>46659</v>
      </c>
      <c r="D33" s="93">
        <f>[3]Slutanvändning!$N$2279</f>
        <v>1415</v>
      </c>
      <c r="E33" s="93">
        <f>[3]Slutanvändning!$Q$2280</f>
        <v>0</v>
      </c>
      <c r="F33" s="137">
        <f>[3]Slutanvändning!$N$2281</f>
        <v>7418</v>
      </c>
      <c r="G33" s="93">
        <f>[3]Slutanvändning!$N$2282</f>
        <v>0</v>
      </c>
      <c r="H33" s="140">
        <f>[3]Slutanvändning!$N$2283</f>
        <v>1256</v>
      </c>
      <c r="I33" s="93">
        <f>[3]Slutanvändning!$N$2284</f>
        <v>0</v>
      </c>
      <c r="J33" s="93">
        <v>0</v>
      </c>
      <c r="K33" s="93">
        <f>[3]Slutanvändning!U2280</f>
        <v>0</v>
      </c>
      <c r="L33" s="93">
        <f>[3]Slutanvändning!V2280</f>
        <v>0</v>
      </c>
      <c r="M33" s="93"/>
      <c r="N33" s="93"/>
      <c r="O33" s="93"/>
      <c r="P33" s="93">
        <f t="shared" si="4"/>
        <v>61790</v>
      </c>
      <c r="Q33" s="33"/>
      <c r="R33" s="85" t="str">
        <f>K30</f>
        <v>Torv</v>
      </c>
      <c r="S33" s="61" t="str">
        <f>ROUND(K43/1000,0) &amp;" GWh"</f>
        <v>0 GWh</v>
      </c>
      <c r="T33" s="42">
        <f>K$44</f>
        <v>0</v>
      </c>
      <c r="U33" s="36"/>
    </row>
    <row r="34" spans="1:47" ht="15.75">
      <c r="A34" s="5" t="s">
        <v>34</v>
      </c>
      <c r="B34" s="93">
        <f>[3]Slutanvändning!$N$2294</f>
        <v>23240</v>
      </c>
      <c r="C34" s="93">
        <f>[3]Slutanvändning!$N$2295</f>
        <v>33961</v>
      </c>
      <c r="D34" s="93">
        <f>[3]Slutanvändning!$N$2288</f>
        <v>1509</v>
      </c>
      <c r="E34" s="93">
        <f>[3]Slutanvändning!$Q$2289</f>
        <v>0</v>
      </c>
      <c r="F34" s="104">
        <f>[3]Slutanvändning!$N$2290</f>
        <v>0</v>
      </c>
      <c r="G34" s="93">
        <f>[3]Slutanvändning!$N$2291</f>
        <v>0</v>
      </c>
      <c r="H34" s="104">
        <f>[3]Slutanvändning!$N$2292</f>
        <v>0</v>
      </c>
      <c r="I34" s="93">
        <f>[3]Slutanvändning!$N$2293</f>
        <v>0</v>
      </c>
      <c r="J34" s="93">
        <v>0</v>
      </c>
      <c r="K34" s="93">
        <f>[3]Slutanvändning!U2289</f>
        <v>0</v>
      </c>
      <c r="L34" s="93">
        <f>[3]Slutanvändning!V2289</f>
        <v>0</v>
      </c>
      <c r="M34" s="93"/>
      <c r="N34" s="93"/>
      <c r="O34" s="93"/>
      <c r="P34" s="93">
        <f t="shared" si="4"/>
        <v>58710</v>
      </c>
      <c r="Q34" s="33"/>
      <c r="R34" s="86" t="str">
        <f>L30</f>
        <v>Avfall</v>
      </c>
      <c r="S34" s="61" t="str">
        <f>ROUND(L43/1000,0) &amp;" GWh"</f>
        <v>0 GWh</v>
      </c>
      <c r="T34" s="42">
        <f>L$44</f>
        <v>0</v>
      </c>
      <c r="U34" s="36"/>
      <c r="V34" s="8"/>
      <c r="W34" s="59"/>
    </row>
    <row r="35" spans="1:47" ht="15.75">
      <c r="A35" s="5" t="s">
        <v>35</v>
      </c>
      <c r="B35" s="93">
        <f>[3]Slutanvändning!$N$2303</f>
        <v>0</v>
      </c>
      <c r="C35" s="93">
        <f>[3]Slutanvändning!$N$2304</f>
        <v>21115</v>
      </c>
      <c r="D35" s="93">
        <f>[3]Slutanvändning!$N$2297</f>
        <v>201050</v>
      </c>
      <c r="E35" s="93">
        <f>[3]Slutanvändning!$Q$2298</f>
        <v>0</v>
      </c>
      <c r="F35" s="104">
        <f>[3]Slutanvändning!$N$2299</f>
        <v>0</v>
      </c>
      <c r="G35" s="93">
        <f>[3]Slutanvändning!$N$2300</f>
        <v>28414</v>
      </c>
      <c r="H35" s="104">
        <f>[3]Slutanvändning!$N$2301</f>
        <v>0</v>
      </c>
      <c r="I35" s="93">
        <f>[3]Slutanvändning!$N$2302</f>
        <v>0</v>
      </c>
      <c r="J35" s="93">
        <v>0</v>
      </c>
      <c r="K35" s="93">
        <f>[3]Slutanvändning!U2298</f>
        <v>0</v>
      </c>
      <c r="L35" s="93">
        <f>[3]Slutanvändning!V2298</f>
        <v>0</v>
      </c>
      <c r="M35" s="93"/>
      <c r="N35" s="93"/>
      <c r="O35" s="93"/>
      <c r="P35" s="93">
        <f>SUM(B35:N35)</f>
        <v>250579</v>
      </c>
      <c r="Q35" s="33"/>
      <c r="R35" s="85" t="str">
        <f>M30</f>
        <v>RT-flis</v>
      </c>
      <c r="S35" s="61" t="str">
        <f>ROUND(M43/1000,0) &amp;" GWh"</f>
        <v>0 GWh</v>
      </c>
      <c r="T35" s="42">
        <f>M$44</f>
        <v>0</v>
      </c>
      <c r="U35" s="36"/>
    </row>
    <row r="36" spans="1:47" ht="15.75">
      <c r="A36" s="5" t="s">
        <v>36</v>
      </c>
      <c r="B36" s="93">
        <f>[3]Slutanvändning!$N$2312</f>
        <v>4676</v>
      </c>
      <c r="C36" s="93">
        <f>[3]Slutanvändning!$N$2313</f>
        <v>52537</v>
      </c>
      <c r="D36" s="93">
        <f>[3]Slutanvändning!$N$2306</f>
        <v>11958</v>
      </c>
      <c r="E36" s="93">
        <f>[3]Slutanvändning!$Q$2307</f>
        <v>0</v>
      </c>
      <c r="F36" s="104">
        <f>[3]Slutanvändning!$N$2308</f>
        <v>0</v>
      </c>
      <c r="G36" s="93">
        <f>[3]Slutanvändning!$N$2309</f>
        <v>0</v>
      </c>
      <c r="H36" s="104">
        <f>[3]Slutanvändning!$N$2310</f>
        <v>0</v>
      </c>
      <c r="I36" s="93">
        <f>[3]Slutanvändning!$N$2311</f>
        <v>0</v>
      </c>
      <c r="J36" s="93">
        <v>0</v>
      </c>
      <c r="K36" s="93">
        <f>[3]Slutanvändning!U2307</f>
        <v>0</v>
      </c>
      <c r="L36" s="93">
        <f>[3]Slutanvändning!V2307</f>
        <v>0</v>
      </c>
      <c r="M36" s="93"/>
      <c r="N36" s="93"/>
      <c r="O36" s="93"/>
      <c r="P36" s="93">
        <f t="shared" si="4"/>
        <v>69171</v>
      </c>
      <c r="Q36" s="33"/>
      <c r="R36" s="85" t="str">
        <f>N30</f>
        <v>Övrigt</v>
      </c>
      <c r="S36" s="61" t="str">
        <f>ROUND(N43/1000,0) &amp;" GWh"</f>
        <v>0 GWh</v>
      </c>
      <c r="T36" s="42">
        <f>N$44</f>
        <v>0</v>
      </c>
      <c r="U36" s="36"/>
    </row>
    <row r="37" spans="1:47" ht="15.75">
      <c r="A37" s="5" t="s">
        <v>37</v>
      </c>
      <c r="B37" s="93">
        <f>[3]Slutanvändning!$N$2321</f>
        <v>24881</v>
      </c>
      <c r="C37" s="93">
        <f>[3]Slutanvändning!$N$2322</f>
        <v>111815</v>
      </c>
      <c r="D37" s="93">
        <f>[3]Slutanvändning!$N$2315</f>
        <v>533</v>
      </c>
      <c r="E37" s="93">
        <f>[3]Slutanvändning!$Q$2316</f>
        <v>0</v>
      </c>
      <c r="F37" s="104">
        <f>[3]Slutanvändning!$N$2317</f>
        <v>0</v>
      </c>
      <c r="G37" s="93">
        <f>[3]Slutanvändning!$N$2318</f>
        <v>0</v>
      </c>
      <c r="H37" s="104">
        <f>[3]Slutanvändning!$N$2319</f>
        <v>18518</v>
      </c>
      <c r="I37" s="93">
        <f>[3]Slutanvändning!$N$2320</f>
        <v>0</v>
      </c>
      <c r="J37" s="93">
        <v>0</v>
      </c>
      <c r="K37" s="93">
        <f>[3]Slutanvändning!U2316</f>
        <v>0</v>
      </c>
      <c r="L37" s="93">
        <f>[3]Slutanvändning!V2316</f>
        <v>0</v>
      </c>
      <c r="M37" s="93"/>
      <c r="N37" s="93"/>
      <c r="O37" s="93"/>
      <c r="P37" s="93">
        <f t="shared" si="4"/>
        <v>155747</v>
      </c>
      <c r="Q37" s="33"/>
      <c r="R37" s="86" t="str">
        <f>O30</f>
        <v>Övrigt</v>
      </c>
      <c r="S37" s="61" t="str">
        <f>ROUND(O43/1000,0) &amp;" GWh"</f>
        <v>0 GWh</v>
      </c>
      <c r="T37" s="42">
        <f>O$44</f>
        <v>0</v>
      </c>
      <c r="U37" s="36"/>
    </row>
    <row r="38" spans="1:47" ht="15.75">
      <c r="A38" s="5" t="s">
        <v>38</v>
      </c>
      <c r="B38" s="93">
        <f>[3]Slutanvändning!$N$2330</f>
        <v>76681</v>
      </c>
      <c r="C38" s="93">
        <f>[3]Slutanvändning!$N$2331</f>
        <v>16331</v>
      </c>
      <c r="D38" s="93">
        <f>[3]Slutanvändning!$N$2324</f>
        <v>109</v>
      </c>
      <c r="E38" s="93">
        <f>[3]Slutanvändning!$Q$2325</f>
        <v>0</v>
      </c>
      <c r="F38" s="104">
        <f>[3]Slutanvändning!$N$2326</f>
        <v>0</v>
      </c>
      <c r="G38" s="93">
        <f>[3]Slutanvändning!$N$2327</f>
        <v>0</v>
      </c>
      <c r="H38" s="104">
        <f>[3]Slutanvändning!$N$2328</f>
        <v>0</v>
      </c>
      <c r="I38" s="93">
        <f>[3]Slutanvändning!$N$2329</f>
        <v>0</v>
      </c>
      <c r="J38" s="93">
        <v>0</v>
      </c>
      <c r="K38" s="93">
        <f>[3]Slutanvändning!U2325</f>
        <v>0</v>
      </c>
      <c r="L38" s="93">
        <f>[3]Slutanvändning!V2325</f>
        <v>0</v>
      </c>
      <c r="M38" s="93"/>
      <c r="N38" s="93"/>
      <c r="O38" s="93"/>
      <c r="P38" s="93">
        <f t="shared" si="4"/>
        <v>93121</v>
      </c>
      <c r="Q38" s="33"/>
      <c r="R38" s="44"/>
      <c r="S38" s="152" t="str">
        <f>ROUND(B43/1000,0) &amp;" GWh"</f>
        <v>0 GWh</v>
      </c>
      <c r="T38" s="40"/>
      <c r="U38" s="36"/>
    </row>
    <row r="39" spans="1:47" ht="15.75">
      <c r="A39" s="5" t="s">
        <v>39</v>
      </c>
      <c r="B39" s="93">
        <f>[3]Slutanvändning!$N$2339</f>
        <v>0</v>
      </c>
      <c r="C39" s="93">
        <f>[3]Slutanvändning!$N$2340</f>
        <v>14830</v>
      </c>
      <c r="D39" s="93">
        <f>[3]Slutanvändning!$N$2333</f>
        <v>0</v>
      </c>
      <c r="E39" s="93">
        <f>[3]Slutanvändning!$Q$2334</f>
        <v>0</v>
      </c>
      <c r="F39" s="104">
        <f>[3]Slutanvändning!$N$2335</f>
        <v>0</v>
      </c>
      <c r="G39" s="93">
        <f>[3]Slutanvändning!$N$2336</f>
        <v>0</v>
      </c>
      <c r="H39" s="104">
        <f>[3]Slutanvändning!$N$2337</f>
        <v>0</v>
      </c>
      <c r="I39" s="93">
        <f>[3]Slutanvändning!$N$2338</f>
        <v>0</v>
      </c>
      <c r="J39" s="93">
        <v>0</v>
      </c>
      <c r="K39" s="93">
        <f>[3]Slutanvändning!U2334</f>
        <v>0</v>
      </c>
      <c r="L39" s="93">
        <f>[3]Slutanvändning!V2334</f>
        <v>0</v>
      </c>
      <c r="M39" s="93"/>
      <c r="N39" s="93"/>
      <c r="O39" s="93"/>
      <c r="P39" s="93">
        <f>SUM(B39:N39)</f>
        <v>14830</v>
      </c>
      <c r="Q39" s="33"/>
      <c r="R39" s="41"/>
      <c r="S39" s="10"/>
      <c r="T39" s="64"/>
    </row>
    <row r="40" spans="1:47" ht="15.75">
      <c r="A40" s="5" t="s">
        <v>14</v>
      </c>
      <c r="B40" s="93">
        <f>SUM(B32:B39)</f>
        <v>134520</v>
      </c>
      <c r="C40" s="93">
        <f t="shared" ref="C40:O40" si="5">SUM(C32:C39)</f>
        <v>323225</v>
      </c>
      <c r="D40" s="93">
        <f t="shared" si="5"/>
        <v>236930</v>
      </c>
      <c r="E40" s="93">
        <f t="shared" si="5"/>
        <v>0</v>
      </c>
      <c r="F40" s="136">
        <f>SUM(F32:F39)</f>
        <v>7418</v>
      </c>
      <c r="G40" s="93">
        <f t="shared" si="5"/>
        <v>33064</v>
      </c>
      <c r="H40" s="149">
        <f t="shared" si="5"/>
        <v>19774</v>
      </c>
      <c r="I40" s="93">
        <f t="shared" si="5"/>
        <v>0</v>
      </c>
      <c r="J40" s="93">
        <f t="shared" si="5"/>
        <v>0</v>
      </c>
      <c r="K40" s="93">
        <f t="shared" si="5"/>
        <v>0</v>
      </c>
      <c r="L40" s="93">
        <f t="shared" si="5"/>
        <v>0</v>
      </c>
      <c r="M40" s="93">
        <f t="shared" si="5"/>
        <v>0</v>
      </c>
      <c r="N40" s="93">
        <f t="shared" si="5"/>
        <v>0</v>
      </c>
      <c r="O40" s="93">
        <f t="shared" si="5"/>
        <v>0</v>
      </c>
      <c r="P40" s="93">
        <f>SUM(B40:N40)</f>
        <v>754931</v>
      </c>
      <c r="Q40" s="33"/>
      <c r="R40" s="41"/>
      <c r="S40" s="10" t="s">
        <v>25</v>
      </c>
      <c r="T40" s="64" t="s">
        <v>26</v>
      </c>
    </row>
    <row r="41" spans="1:47">
      <c r="B41" s="60"/>
      <c r="C41" s="60"/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6"/>
      <c r="R41" s="41" t="s">
        <v>40</v>
      </c>
      <c r="S41" s="65" t="str">
        <f>ROUND((B46+C46)/1000,0) &amp;" GWh"</f>
        <v>52 GWh</v>
      </c>
      <c r="T41" s="117"/>
    </row>
    <row r="42" spans="1:47">
      <c r="A42" s="46" t="s">
        <v>43</v>
      </c>
      <c r="B42" s="94">
        <f>B39+B38+B37</f>
        <v>101562</v>
      </c>
      <c r="C42" s="94">
        <f>C39+C38+C37</f>
        <v>142976</v>
      </c>
      <c r="D42" s="94">
        <f>D39+D38+D37</f>
        <v>642</v>
      </c>
      <c r="E42" s="94">
        <f t="shared" ref="E42:P42" si="6">E39+E38+E37</f>
        <v>0</v>
      </c>
      <c r="F42" s="95">
        <f t="shared" si="6"/>
        <v>0</v>
      </c>
      <c r="G42" s="94">
        <f t="shared" si="6"/>
        <v>0</v>
      </c>
      <c r="H42" s="94">
        <f t="shared" si="6"/>
        <v>18518</v>
      </c>
      <c r="I42" s="95">
        <f t="shared" si="6"/>
        <v>0</v>
      </c>
      <c r="J42" s="94">
        <f t="shared" si="6"/>
        <v>0</v>
      </c>
      <c r="K42" s="94">
        <f t="shared" si="6"/>
        <v>0</v>
      </c>
      <c r="L42" s="94">
        <f t="shared" si="6"/>
        <v>0</v>
      </c>
      <c r="M42" s="94">
        <f t="shared" si="6"/>
        <v>0</v>
      </c>
      <c r="N42" s="94">
        <f t="shared" si="6"/>
        <v>0</v>
      </c>
      <c r="O42" s="94">
        <f t="shared" si="6"/>
        <v>0</v>
      </c>
      <c r="P42" s="94">
        <f t="shared" si="6"/>
        <v>263698</v>
      </c>
      <c r="Q42" s="34"/>
      <c r="R42" s="41" t="s">
        <v>41</v>
      </c>
      <c r="S42" s="11" t="str">
        <f>ROUND(P42/1000,0) &amp;" GWh"</f>
        <v>264 GWh</v>
      </c>
      <c r="T42" s="42">
        <f>P42/P40</f>
        <v>0.3493007970264832</v>
      </c>
    </row>
    <row r="43" spans="1:47">
      <c r="A43" s="47" t="s">
        <v>45</v>
      </c>
      <c r="B43" s="113"/>
      <c r="C43" s="114">
        <f>C40+C24-C7+C46</f>
        <v>349083</v>
      </c>
      <c r="D43" s="114">
        <f t="shared" ref="D43:O43" si="7">D11+D24+D40</f>
        <v>244233</v>
      </c>
      <c r="E43" s="114">
        <f t="shared" si="7"/>
        <v>0</v>
      </c>
      <c r="F43" s="114">
        <f t="shared" si="7"/>
        <v>7418</v>
      </c>
      <c r="G43" s="114">
        <f t="shared" si="7"/>
        <v>34013</v>
      </c>
      <c r="H43" s="114">
        <f t="shared" si="7"/>
        <v>160478</v>
      </c>
      <c r="I43" s="114">
        <f t="shared" si="7"/>
        <v>3695</v>
      </c>
      <c r="J43" s="114">
        <f t="shared" si="7"/>
        <v>0</v>
      </c>
      <c r="K43" s="114">
        <f t="shared" si="7"/>
        <v>0</v>
      </c>
      <c r="L43" s="114">
        <f t="shared" si="7"/>
        <v>0</v>
      </c>
      <c r="M43" s="114">
        <f t="shared" si="7"/>
        <v>0</v>
      </c>
      <c r="N43" s="114">
        <f t="shared" si="7"/>
        <v>0</v>
      </c>
      <c r="O43" s="114">
        <f t="shared" si="7"/>
        <v>0</v>
      </c>
      <c r="P43" s="115">
        <f>SUM(C43:O43)</f>
        <v>798920</v>
      </c>
      <c r="Q43" s="34"/>
      <c r="R43" s="41" t="s">
        <v>42</v>
      </c>
      <c r="S43" s="11" t="str">
        <f>ROUND(P36/1000,0) &amp;" GWh"</f>
        <v>69 GWh</v>
      </c>
      <c r="T43" s="63">
        <f>P36/P40</f>
        <v>9.162559227267128E-2</v>
      </c>
    </row>
    <row r="44" spans="1:47">
      <c r="A44" s="47" t="s">
        <v>46</v>
      </c>
      <c r="B44" s="96"/>
      <c r="C44" s="103">
        <f>C43/$P$43</f>
        <v>0.43694362389225455</v>
      </c>
      <c r="D44" s="103">
        <f t="shared" ref="D44:P44" si="8">D43/$P$43</f>
        <v>0.3057039503329495</v>
      </c>
      <c r="E44" s="103">
        <f t="shared" si="8"/>
        <v>0</v>
      </c>
      <c r="F44" s="103">
        <f t="shared" si="8"/>
        <v>9.2850347969759169E-3</v>
      </c>
      <c r="G44" s="103">
        <f t="shared" si="8"/>
        <v>4.2573724528112949E-2</v>
      </c>
      <c r="H44" s="103">
        <f t="shared" si="8"/>
        <v>0.200868672708156</v>
      </c>
      <c r="I44" s="103">
        <f t="shared" si="8"/>
        <v>4.624993741551094E-3</v>
      </c>
      <c r="J44" s="103">
        <f t="shared" si="8"/>
        <v>0</v>
      </c>
      <c r="K44" s="103">
        <f t="shared" si="8"/>
        <v>0</v>
      </c>
      <c r="L44" s="103">
        <f t="shared" si="8"/>
        <v>0</v>
      </c>
      <c r="M44" s="103">
        <f t="shared" si="8"/>
        <v>0</v>
      </c>
      <c r="N44" s="103">
        <f t="shared" si="8"/>
        <v>0</v>
      </c>
      <c r="O44" s="103">
        <f t="shared" si="8"/>
        <v>0</v>
      </c>
      <c r="P44" s="103">
        <f t="shared" si="8"/>
        <v>1</v>
      </c>
      <c r="Q44" s="34"/>
      <c r="R44" s="41" t="s">
        <v>44</v>
      </c>
      <c r="S44" s="11" t="str">
        <f>ROUND(P34/1000,0) &amp;" GWh"</f>
        <v>59 GWh</v>
      </c>
      <c r="T44" s="42">
        <f>P34/P40</f>
        <v>7.7768696741821436E-2</v>
      </c>
      <c r="U44" s="36"/>
    </row>
    <row r="45" spans="1:47">
      <c r="A45" s="48"/>
      <c r="B45" s="104"/>
      <c r="C45" s="56"/>
      <c r="D45" s="56"/>
      <c r="E45" s="56"/>
      <c r="F45" s="67"/>
      <c r="G45" s="56"/>
      <c r="H45" s="56"/>
      <c r="I45" s="67"/>
      <c r="J45" s="56"/>
      <c r="K45" s="56"/>
      <c r="L45" s="56"/>
      <c r="M45" s="56"/>
      <c r="N45" s="67"/>
      <c r="O45" s="67"/>
      <c r="P45" s="67"/>
      <c r="Q45" s="34"/>
      <c r="R45" s="41" t="s">
        <v>31</v>
      </c>
      <c r="S45" s="11" t="str">
        <f>ROUND(P32/1000,0) &amp;" GWh"</f>
        <v>51 GWh</v>
      </c>
      <c r="T45" s="42">
        <f>P32/P40</f>
        <v>6.7533324237579323E-2</v>
      </c>
      <c r="U45" s="36"/>
    </row>
    <row r="46" spans="1:47">
      <c r="A46" s="48" t="s">
        <v>49</v>
      </c>
      <c r="B46" s="68">
        <f>B24-B40</f>
        <v>25683</v>
      </c>
      <c r="C46" s="68">
        <f>(C40+C24)*0.08</f>
        <v>25858</v>
      </c>
      <c r="D46" s="56"/>
      <c r="E46" s="56"/>
      <c r="F46" s="67"/>
      <c r="G46" s="56"/>
      <c r="H46" s="56"/>
      <c r="I46" s="67"/>
      <c r="J46" s="56"/>
      <c r="K46" s="56"/>
      <c r="L46" s="56"/>
      <c r="M46" s="56"/>
      <c r="N46" s="67"/>
      <c r="O46" s="67"/>
      <c r="P46" s="52"/>
      <c r="Q46" s="34"/>
      <c r="R46" s="41" t="s">
        <v>47</v>
      </c>
      <c r="S46" s="11" t="str">
        <f>ROUND(P33/1000,0) &amp;" GWh"</f>
        <v>62 GWh</v>
      </c>
      <c r="T46" s="63">
        <f>P33/P40</f>
        <v>8.1848539800326123E-2</v>
      </c>
      <c r="U46" s="36"/>
    </row>
    <row r="47" spans="1:47">
      <c r="A47" s="48" t="s">
        <v>51</v>
      </c>
      <c r="B47" s="97">
        <f>B46/B24</f>
        <v>0.16031534989981461</v>
      </c>
      <c r="C47" s="97">
        <f>C46/(C40+C24)</f>
        <v>0.08</v>
      </c>
      <c r="D47" s="56"/>
      <c r="E47" s="56"/>
      <c r="F47" s="67"/>
      <c r="G47" s="56"/>
      <c r="H47" s="56"/>
      <c r="I47" s="67"/>
      <c r="J47" s="56"/>
      <c r="K47" s="56"/>
      <c r="L47" s="56"/>
      <c r="M47" s="56"/>
      <c r="N47" s="67"/>
      <c r="O47" s="67"/>
      <c r="P47" s="67"/>
      <c r="Q47" s="34"/>
      <c r="R47" s="41" t="s">
        <v>48</v>
      </c>
      <c r="S47" s="11" t="str">
        <f>ROUND(P35/1000,0) &amp;" GWh"</f>
        <v>251 GWh</v>
      </c>
      <c r="T47" s="63">
        <f>P35/P40</f>
        <v>0.3319230499211186</v>
      </c>
    </row>
    <row r="48" spans="1:47" ht="15.75" thickBot="1">
      <c r="A48" s="13"/>
      <c r="B48" s="98"/>
      <c r="C48" s="100"/>
      <c r="D48" s="100"/>
      <c r="E48" s="100"/>
      <c r="F48" s="101"/>
      <c r="G48" s="100"/>
      <c r="H48" s="100"/>
      <c r="I48" s="101"/>
      <c r="J48" s="100"/>
      <c r="K48" s="100"/>
      <c r="L48" s="100"/>
      <c r="M48" s="100"/>
      <c r="N48" s="101"/>
      <c r="O48" s="101"/>
      <c r="P48" s="101"/>
      <c r="Q48" s="87"/>
      <c r="R48" s="69" t="s">
        <v>50</v>
      </c>
      <c r="S48" s="11" t="str">
        <f>ROUND(P40/1000,0) &amp;" GWh"</f>
        <v>755 GWh</v>
      </c>
      <c r="T48" s="70">
        <f>SUM(T42:T47)</f>
        <v>1</v>
      </c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3"/>
      <c r="AH48" s="13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</row>
    <row r="49" spans="1:47">
      <c r="A49" s="16"/>
      <c r="B49" s="98"/>
      <c r="C49" s="100"/>
      <c r="D49" s="100"/>
      <c r="E49" s="100"/>
      <c r="F49" s="101"/>
      <c r="G49" s="100"/>
      <c r="H49" s="100"/>
      <c r="I49" s="101"/>
      <c r="J49" s="100"/>
      <c r="K49" s="100"/>
      <c r="L49" s="100"/>
      <c r="M49" s="100"/>
      <c r="N49" s="101"/>
      <c r="O49" s="101"/>
      <c r="P49" s="101"/>
      <c r="Q49" s="16"/>
      <c r="R49" s="13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3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</row>
    <row r="50" spans="1:47">
      <c r="A50" s="16"/>
      <c r="B50" s="14"/>
      <c r="C50" s="18"/>
      <c r="D50" s="15"/>
      <c r="E50" s="15"/>
      <c r="F50" s="24"/>
      <c r="G50" s="15"/>
      <c r="H50" s="15"/>
      <c r="I50" s="24"/>
      <c r="J50" s="15"/>
      <c r="K50" s="15"/>
      <c r="L50" s="15"/>
      <c r="M50" s="16"/>
      <c r="N50" s="17"/>
      <c r="O50" s="17"/>
      <c r="P50" s="17"/>
      <c r="Q50" s="16"/>
      <c r="R50" s="13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3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</row>
    <row r="51" spans="1:47">
      <c r="A51" s="16"/>
      <c r="B51" s="14"/>
      <c r="C51" s="16"/>
      <c r="D51" s="15"/>
      <c r="E51" s="15"/>
      <c r="F51" s="24"/>
      <c r="G51" s="15"/>
      <c r="H51" s="15"/>
      <c r="I51" s="24"/>
      <c r="J51" s="15"/>
      <c r="K51" s="15"/>
      <c r="L51" s="15"/>
      <c r="M51" s="16"/>
      <c r="N51" s="17"/>
      <c r="O51" s="17"/>
      <c r="P51" s="17"/>
      <c r="Q51" s="16"/>
      <c r="R51" s="13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3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</row>
    <row r="52" spans="1:47">
      <c r="A52" s="16"/>
      <c r="B52" s="14"/>
      <c r="C52" s="16"/>
      <c r="D52" s="15"/>
      <c r="E52" s="15"/>
      <c r="F52" s="24"/>
      <c r="G52" s="15"/>
      <c r="H52" s="15"/>
      <c r="I52" s="24"/>
      <c r="J52" s="15"/>
      <c r="K52" s="15"/>
      <c r="L52" s="15"/>
      <c r="M52" s="16"/>
      <c r="N52" s="17"/>
      <c r="O52" s="17"/>
      <c r="P52" s="17"/>
      <c r="Q52" s="16"/>
      <c r="R52" s="13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3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</row>
    <row r="53" spans="1:47">
      <c r="A53" s="16"/>
      <c r="B53" s="14"/>
      <c r="C53" s="16"/>
      <c r="D53" s="15"/>
      <c r="E53" s="15"/>
      <c r="F53" s="24"/>
      <c r="G53" s="15"/>
      <c r="H53" s="15"/>
      <c r="I53" s="24"/>
      <c r="J53" s="15"/>
      <c r="K53" s="15"/>
      <c r="L53" s="15"/>
      <c r="M53" s="16"/>
      <c r="N53" s="17"/>
      <c r="O53" s="17"/>
      <c r="P53" s="17"/>
      <c r="Q53" s="16"/>
      <c r="R53" s="13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3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</row>
    <row r="54" spans="1:47">
      <c r="A54" s="16"/>
      <c r="B54" s="14"/>
      <c r="C54" s="16"/>
      <c r="D54" s="15"/>
      <c r="E54" s="15"/>
      <c r="F54" s="24"/>
      <c r="G54" s="15"/>
      <c r="H54" s="15"/>
      <c r="I54" s="24"/>
      <c r="J54" s="15"/>
      <c r="K54" s="15"/>
      <c r="L54" s="15"/>
      <c r="M54" s="16"/>
      <c r="N54" s="17"/>
      <c r="O54" s="17"/>
      <c r="P54" s="17"/>
      <c r="Q54" s="16"/>
      <c r="R54" s="13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3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</row>
    <row r="55" spans="1:47" ht="15.75">
      <c r="A55" s="16"/>
      <c r="B55" s="14"/>
      <c r="C55" s="16"/>
      <c r="D55" s="15"/>
      <c r="E55" s="15"/>
      <c r="F55" s="24"/>
      <c r="G55" s="15"/>
      <c r="H55" s="15"/>
      <c r="I55" s="24"/>
      <c r="J55" s="15"/>
      <c r="K55" s="15"/>
      <c r="L55" s="15"/>
      <c r="M55" s="16"/>
      <c r="N55" s="17"/>
      <c r="O55" s="17"/>
      <c r="P55" s="17"/>
      <c r="Q55" s="16"/>
      <c r="R55" s="10"/>
      <c r="S55" s="45"/>
      <c r="T55" s="50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3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</row>
    <row r="56" spans="1:47" ht="15.75">
      <c r="A56" s="16"/>
      <c r="B56" s="14"/>
      <c r="C56" s="16"/>
      <c r="D56" s="15"/>
      <c r="E56" s="15"/>
      <c r="F56" s="24"/>
      <c r="G56" s="15"/>
      <c r="H56" s="15"/>
      <c r="I56" s="24"/>
      <c r="J56" s="15"/>
      <c r="K56" s="15"/>
      <c r="L56" s="15"/>
      <c r="M56" s="16"/>
      <c r="N56" s="17"/>
      <c r="O56" s="17"/>
      <c r="P56" s="17"/>
      <c r="Q56" s="16"/>
      <c r="R56" s="10"/>
      <c r="S56" s="45"/>
      <c r="T56" s="50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3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</row>
    <row r="57" spans="1:47" ht="15.75">
      <c r="A57" s="16"/>
      <c r="B57" s="14"/>
      <c r="C57" s="16"/>
      <c r="D57" s="15"/>
      <c r="E57" s="15"/>
      <c r="F57" s="24"/>
      <c r="G57" s="15"/>
      <c r="H57" s="15"/>
      <c r="I57" s="24"/>
      <c r="J57" s="15"/>
      <c r="K57" s="15"/>
      <c r="L57" s="15"/>
      <c r="M57" s="16"/>
      <c r="N57" s="17"/>
      <c r="O57" s="17"/>
      <c r="P57" s="17"/>
      <c r="Q57" s="16"/>
      <c r="R57" s="10"/>
      <c r="S57" s="45"/>
      <c r="T57" s="50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3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</row>
    <row r="58" spans="1:47" ht="15.75">
      <c r="A58" s="10"/>
      <c r="B58" s="72"/>
      <c r="C58" s="19"/>
      <c r="D58" s="73"/>
      <c r="E58" s="73"/>
      <c r="F58" s="74"/>
      <c r="G58" s="73"/>
      <c r="H58" s="73"/>
      <c r="I58" s="74"/>
      <c r="J58" s="73"/>
      <c r="K58" s="73"/>
      <c r="L58" s="73"/>
      <c r="M58" s="45"/>
      <c r="N58" s="84"/>
      <c r="O58" s="84"/>
      <c r="P58" s="75"/>
      <c r="Q58" s="10"/>
      <c r="R58" s="10"/>
      <c r="S58" s="45"/>
      <c r="T58" s="50"/>
    </row>
    <row r="59" spans="1:47" ht="15.75">
      <c r="A59" s="10"/>
      <c r="B59" s="72"/>
      <c r="C59" s="19"/>
      <c r="D59" s="73"/>
      <c r="E59" s="73"/>
      <c r="F59" s="74"/>
      <c r="G59" s="73"/>
      <c r="H59" s="73"/>
      <c r="I59" s="74"/>
      <c r="J59" s="73"/>
      <c r="K59" s="73"/>
      <c r="L59" s="73"/>
      <c r="M59" s="45"/>
      <c r="N59" s="84"/>
      <c r="O59" s="84"/>
      <c r="P59" s="75"/>
      <c r="Q59" s="10"/>
      <c r="R59" s="10"/>
      <c r="S59" s="20"/>
      <c r="T59" s="21"/>
    </row>
    <row r="60" spans="1:47" ht="15.75">
      <c r="A60" s="10"/>
      <c r="B60" s="72"/>
      <c r="C60" s="19"/>
      <c r="D60" s="73"/>
      <c r="E60" s="73"/>
      <c r="F60" s="74"/>
      <c r="G60" s="73"/>
      <c r="H60" s="73"/>
      <c r="I60" s="74"/>
      <c r="J60" s="73"/>
      <c r="K60" s="73"/>
      <c r="L60" s="73"/>
      <c r="M60" s="45"/>
      <c r="N60" s="84"/>
      <c r="O60" s="84"/>
      <c r="P60" s="75"/>
      <c r="Q60" s="10"/>
      <c r="R60" s="10"/>
      <c r="S60" s="10"/>
      <c r="T60" s="45"/>
    </row>
    <row r="61" spans="1:47" ht="15.75">
      <c r="A61" s="9"/>
      <c r="B61" s="72"/>
      <c r="C61" s="19"/>
      <c r="D61" s="73"/>
      <c r="E61" s="73"/>
      <c r="F61" s="74"/>
      <c r="G61" s="73"/>
      <c r="H61" s="73"/>
      <c r="I61" s="74"/>
      <c r="J61" s="73"/>
      <c r="K61" s="73"/>
      <c r="L61" s="73"/>
      <c r="M61" s="45"/>
      <c r="N61" s="84"/>
      <c r="O61" s="84"/>
      <c r="P61" s="75"/>
      <c r="Q61" s="10"/>
      <c r="R61" s="10"/>
      <c r="S61" s="77"/>
      <c r="T61" s="78"/>
    </row>
    <row r="62" spans="1:47" ht="15.75">
      <c r="A62" s="10"/>
      <c r="B62" s="72"/>
      <c r="C62" s="19"/>
      <c r="D62" s="72"/>
      <c r="E62" s="72"/>
      <c r="F62" s="76"/>
      <c r="G62" s="72"/>
      <c r="H62" s="72"/>
      <c r="I62" s="76"/>
      <c r="J62" s="72"/>
      <c r="K62" s="72"/>
      <c r="L62" s="72"/>
      <c r="M62" s="45"/>
      <c r="N62" s="84"/>
      <c r="O62" s="84"/>
      <c r="P62" s="75"/>
      <c r="Q62" s="10"/>
      <c r="R62" s="10"/>
      <c r="S62" s="45"/>
      <c r="T62" s="50"/>
    </row>
    <row r="63" spans="1:47" ht="15.75">
      <c r="A63" s="10"/>
      <c r="B63" s="72"/>
      <c r="C63" s="10"/>
      <c r="D63" s="72"/>
      <c r="E63" s="72"/>
      <c r="F63" s="76"/>
      <c r="G63" s="72"/>
      <c r="H63" s="72"/>
      <c r="I63" s="76"/>
      <c r="J63" s="72"/>
      <c r="K63" s="72"/>
      <c r="L63" s="72"/>
      <c r="M63" s="10"/>
      <c r="N63" s="75"/>
      <c r="O63" s="75"/>
      <c r="P63" s="75"/>
      <c r="Q63" s="10"/>
      <c r="R63" s="10"/>
      <c r="S63" s="45"/>
      <c r="T63" s="50"/>
    </row>
    <row r="64" spans="1:47" ht="15.75">
      <c r="A64" s="10"/>
      <c r="B64" s="72"/>
      <c r="C64" s="10"/>
      <c r="D64" s="72"/>
      <c r="E64" s="72"/>
      <c r="F64" s="76"/>
      <c r="G64" s="72"/>
      <c r="H64" s="72"/>
      <c r="I64" s="76"/>
      <c r="J64" s="72"/>
      <c r="K64" s="72"/>
      <c r="L64" s="72"/>
      <c r="M64" s="10"/>
      <c r="N64" s="75"/>
      <c r="O64" s="75"/>
      <c r="P64" s="75"/>
      <c r="Q64" s="10"/>
      <c r="R64" s="10"/>
      <c r="S64" s="45"/>
      <c r="T64" s="50"/>
    </row>
    <row r="65" spans="1:20" ht="15.75">
      <c r="A65" s="10"/>
      <c r="B65" s="56"/>
      <c r="C65" s="10"/>
      <c r="D65" s="56"/>
      <c r="E65" s="56"/>
      <c r="F65" s="67"/>
      <c r="G65" s="56"/>
      <c r="H65" s="56"/>
      <c r="I65" s="67"/>
      <c r="J65" s="56"/>
      <c r="K65" s="72"/>
      <c r="L65" s="72"/>
      <c r="M65" s="10"/>
      <c r="N65" s="75"/>
      <c r="O65" s="75"/>
      <c r="P65" s="75"/>
      <c r="Q65" s="10"/>
      <c r="R65" s="10"/>
      <c r="S65" s="45"/>
      <c r="T65" s="50"/>
    </row>
    <row r="66" spans="1:20" ht="15.75">
      <c r="A66" s="10"/>
      <c r="B66" s="56"/>
      <c r="C66" s="10"/>
      <c r="D66" s="56"/>
      <c r="E66" s="56"/>
      <c r="F66" s="67"/>
      <c r="G66" s="56"/>
      <c r="H66" s="56"/>
      <c r="I66" s="67"/>
      <c r="J66" s="56"/>
      <c r="K66" s="72"/>
      <c r="L66" s="72"/>
      <c r="M66" s="10"/>
      <c r="N66" s="75"/>
      <c r="O66" s="75"/>
      <c r="P66" s="75"/>
      <c r="Q66" s="10"/>
      <c r="R66" s="10"/>
      <c r="S66" s="45"/>
      <c r="T66" s="50"/>
    </row>
    <row r="67" spans="1:20" ht="15.75">
      <c r="A67" s="10"/>
      <c r="B67" s="56"/>
      <c r="C67" s="10"/>
      <c r="D67" s="56"/>
      <c r="E67" s="56"/>
      <c r="F67" s="67"/>
      <c r="G67" s="56"/>
      <c r="H67" s="56"/>
      <c r="I67" s="67"/>
      <c r="J67" s="56"/>
      <c r="K67" s="72"/>
      <c r="L67" s="72"/>
      <c r="M67" s="10"/>
      <c r="N67" s="75"/>
      <c r="O67" s="75"/>
      <c r="P67" s="75"/>
      <c r="Q67" s="10"/>
      <c r="R67" s="10"/>
      <c r="S67" s="45"/>
      <c r="T67" s="50"/>
    </row>
    <row r="68" spans="1:20" ht="15.75">
      <c r="A68" s="10"/>
      <c r="B68" s="56"/>
      <c r="C68" s="10"/>
      <c r="D68" s="56"/>
      <c r="E68" s="56"/>
      <c r="F68" s="67"/>
      <c r="G68" s="56"/>
      <c r="H68" s="56"/>
      <c r="I68" s="67"/>
      <c r="J68" s="56"/>
      <c r="K68" s="72"/>
      <c r="L68" s="72"/>
      <c r="M68" s="10"/>
      <c r="N68" s="75"/>
      <c r="O68" s="75"/>
      <c r="P68" s="75"/>
      <c r="Q68" s="10"/>
      <c r="R68" s="51"/>
      <c r="S68" s="20"/>
      <c r="T68" s="23"/>
    </row>
    <row r="69" spans="1:20">
      <c r="A69" s="10"/>
      <c r="B69" s="56"/>
      <c r="C69" s="10"/>
      <c r="D69" s="56"/>
      <c r="E69" s="56"/>
      <c r="F69" s="67"/>
      <c r="G69" s="56"/>
      <c r="H69" s="56"/>
      <c r="I69" s="67"/>
      <c r="J69" s="56"/>
      <c r="K69" s="72"/>
      <c r="L69" s="72"/>
      <c r="M69" s="10"/>
      <c r="N69" s="75"/>
      <c r="O69" s="75"/>
      <c r="P69" s="75"/>
      <c r="Q69" s="10"/>
    </row>
    <row r="70" spans="1:20">
      <c r="A70" s="10"/>
      <c r="B70" s="56"/>
      <c r="C70" s="10"/>
      <c r="D70" s="56"/>
      <c r="E70" s="56"/>
      <c r="F70" s="67"/>
      <c r="G70" s="56"/>
      <c r="H70" s="56"/>
      <c r="I70" s="67"/>
      <c r="J70" s="56"/>
      <c r="K70" s="72"/>
      <c r="L70" s="72"/>
      <c r="M70" s="10"/>
      <c r="N70" s="75"/>
      <c r="O70" s="75"/>
      <c r="P70" s="75"/>
      <c r="Q70" s="10"/>
    </row>
    <row r="71" spans="1:20" ht="15.75">
      <c r="A71" s="10"/>
      <c r="B71" s="22"/>
      <c r="C71" s="10"/>
      <c r="D71" s="22"/>
      <c r="E71" s="22"/>
      <c r="F71" s="25"/>
      <c r="G71" s="22"/>
      <c r="H71" s="22"/>
      <c r="I71" s="25"/>
      <c r="J71" s="22"/>
      <c r="K71" s="72"/>
      <c r="L71" s="72"/>
      <c r="M71" s="10"/>
      <c r="N71" s="75"/>
      <c r="O71" s="75"/>
      <c r="P71" s="75"/>
      <c r="Q71" s="10"/>
    </row>
  </sheetData>
  <pageMargins left="0.7" right="0.7" top="0.75" bottom="0.75" header="0.3" footer="0.3"/>
  <legacyDrawing r:id="rId1"/>
</worksheet>
</file>

<file path=xl/worksheets/sheet3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U71"/>
  <sheetViews>
    <sheetView topLeftCell="I6" zoomScale="70" zoomScaleNormal="70" workbookViewId="0">
      <selection activeCell="T49" sqref="T49"/>
    </sheetView>
  </sheetViews>
  <sheetFormatPr defaultColWidth="8.625" defaultRowHeight="15"/>
  <cols>
    <col min="1" max="1" width="49.5" style="12" customWidth="1"/>
    <col min="2" max="2" width="17.625" style="52" customWidth="1"/>
    <col min="3" max="3" width="17.625" style="12" customWidth="1"/>
    <col min="4" max="12" width="17.625" style="52" customWidth="1"/>
    <col min="13" max="20" width="17.625" style="12" customWidth="1"/>
    <col min="21" max="16384" width="8.625" style="12"/>
  </cols>
  <sheetData>
    <row r="1" spans="1:34" ht="18.75">
      <c r="A1" s="3" t="s">
        <v>0</v>
      </c>
      <c r="Q1" s="4"/>
      <c r="R1" s="4"/>
      <c r="S1" s="4"/>
      <c r="T1" s="4"/>
    </row>
    <row r="2" spans="1:34" ht="15.75">
      <c r="A2" s="79" t="s">
        <v>103</v>
      </c>
      <c r="Q2" s="5"/>
      <c r="AG2" s="53"/>
      <c r="AH2" s="5"/>
    </row>
    <row r="3" spans="1:34" ht="30">
      <c r="A3" s="6">
        <v>2017</v>
      </c>
      <c r="C3" s="54" t="s">
        <v>1</v>
      </c>
      <c r="D3" s="54" t="s">
        <v>32</v>
      </c>
      <c r="E3" s="54" t="s">
        <v>2</v>
      </c>
      <c r="F3" s="55" t="s">
        <v>3</v>
      </c>
      <c r="G3" s="54" t="s">
        <v>17</v>
      </c>
      <c r="H3" s="54" t="s">
        <v>52</v>
      </c>
      <c r="I3" s="55" t="s">
        <v>5</v>
      </c>
      <c r="J3" s="54" t="s">
        <v>4</v>
      </c>
      <c r="K3" s="54" t="s">
        <v>6</v>
      </c>
      <c r="L3" s="54" t="s">
        <v>7</v>
      </c>
      <c r="M3" s="54" t="s">
        <v>68</v>
      </c>
      <c r="N3" s="54" t="s">
        <v>68</v>
      </c>
      <c r="O3" s="55" t="s">
        <v>68</v>
      </c>
      <c r="P3" s="57" t="s">
        <v>9</v>
      </c>
      <c r="Q3" s="53"/>
      <c r="AG3" s="53"/>
      <c r="AH3" s="53"/>
    </row>
    <row r="4" spans="1:34" s="29" customFormat="1" ht="11.25">
      <c r="A4" s="81" t="s">
        <v>60</v>
      </c>
      <c r="C4" s="80" t="s">
        <v>58</v>
      </c>
      <c r="D4" s="80" t="s">
        <v>59</v>
      </c>
      <c r="E4" s="27"/>
      <c r="F4" s="80" t="s">
        <v>61</v>
      </c>
      <c r="G4" s="27"/>
      <c r="H4" s="27"/>
      <c r="I4" s="80" t="s">
        <v>62</v>
      </c>
      <c r="J4" s="27"/>
      <c r="K4" s="27"/>
      <c r="L4" s="27"/>
      <c r="M4" s="27"/>
      <c r="N4" s="28"/>
      <c r="O4" s="28"/>
      <c r="P4" s="82" t="s">
        <v>66</v>
      </c>
      <c r="Q4" s="30"/>
      <c r="AG4" s="30"/>
      <c r="AH4" s="30"/>
    </row>
    <row r="5" spans="1:34" ht="15.75">
      <c r="A5" s="5" t="s">
        <v>53</v>
      </c>
      <c r="B5" s="60"/>
      <c r="C5" s="106">
        <f>[3]Solceller!$C$23</f>
        <v>142.5</v>
      </c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3">
        <f>SUM(D5:O5)</f>
        <v>0</v>
      </c>
      <c r="Q5" s="53"/>
      <c r="AG5" s="53"/>
      <c r="AH5" s="53"/>
    </row>
    <row r="6" spans="1:34" ht="15.75">
      <c r="A6" s="5" t="s">
        <v>73</v>
      </c>
      <c r="B6" s="60"/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>
        <f t="shared" ref="P6:P11" si="0">SUM(D6:O6)</f>
        <v>0</v>
      </c>
      <c r="Q6" s="53"/>
      <c r="AG6" s="53"/>
      <c r="AH6" s="53"/>
    </row>
    <row r="7" spans="1:34" ht="15.75">
      <c r="A7" s="5" t="s">
        <v>10</v>
      </c>
      <c r="B7" s="60"/>
      <c r="C7" s="104">
        <f>[3]Elproduktion!$N$802</f>
        <v>0</v>
      </c>
      <c r="D7" s="93">
        <f>[3]Elproduktion!$N$803</f>
        <v>0</v>
      </c>
      <c r="E7" s="93">
        <f>[3]Elproduktion!$Q$804</f>
        <v>0</v>
      </c>
      <c r="F7" s="93">
        <f>[3]Elproduktion!$N$805</f>
        <v>0</v>
      </c>
      <c r="G7" s="93">
        <f>[3]Elproduktion!$R$806</f>
        <v>0</v>
      </c>
      <c r="H7" s="93">
        <f>[3]Elproduktion!$S$807</f>
        <v>0</v>
      </c>
      <c r="I7" s="93">
        <f>[3]Elproduktion!$N$808</f>
        <v>0</v>
      </c>
      <c r="J7" s="93">
        <f>[3]Elproduktion!$T$806</f>
        <v>0</v>
      </c>
      <c r="K7" s="93">
        <f>[3]Elproduktion!U804</f>
        <v>0</v>
      </c>
      <c r="L7" s="93">
        <f>[3]Elproduktion!V804</f>
        <v>0</v>
      </c>
      <c r="M7" s="93"/>
      <c r="N7" s="93"/>
      <c r="O7" s="93"/>
      <c r="P7" s="93">
        <f t="shared" si="0"/>
        <v>0</v>
      </c>
      <c r="Q7" s="53"/>
      <c r="AG7" s="53"/>
      <c r="AH7" s="53"/>
    </row>
    <row r="8" spans="1:34" ht="15.75">
      <c r="A8" s="5" t="s">
        <v>11</v>
      </c>
      <c r="B8" s="60"/>
      <c r="C8" s="104">
        <f>[3]Elproduktion!$N$810</f>
        <v>0</v>
      </c>
      <c r="D8" s="93">
        <f>[3]Elproduktion!$N$811</f>
        <v>0</v>
      </c>
      <c r="E8" s="93">
        <f>[3]Elproduktion!$Q$812</f>
        <v>0</v>
      </c>
      <c r="F8" s="93">
        <f>[3]Elproduktion!$N$813</f>
        <v>0</v>
      </c>
      <c r="G8" s="93">
        <f>[3]Elproduktion!$R$814</f>
        <v>0</v>
      </c>
      <c r="H8" s="93">
        <f>[3]Elproduktion!$S$815</f>
        <v>0</v>
      </c>
      <c r="I8" s="93">
        <f>[3]Elproduktion!$N$816</f>
        <v>0</v>
      </c>
      <c r="J8" s="93">
        <f>[3]Elproduktion!$T$814</f>
        <v>0</v>
      </c>
      <c r="K8" s="93">
        <f>[3]Elproduktion!U812</f>
        <v>0</v>
      </c>
      <c r="L8" s="93">
        <f>[3]Elproduktion!V812</f>
        <v>0</v>
      </c>
      <c r="M8" s="93"/>
      <c r="N8" s="93"/>
      <c r="O8" s="93"/>
      <c r="P8" s="93">
        <f t="shared" si="0"/>
        <v>0</v>
      </c>
      <c r="Q8" s="53"/>
      <c r="AG8" s="53"/>
      <c r="AH8" s="53"/>
    </row>
    <row r="9" spans="1:34" ht="15.75">
      <c r="A9" s="5" t="s">
        <v>12</v>
      </c>
      <c r="B9" s="60"/>
      <c r="C9" s="104">
        <f>[3]Elproduktion!$N$818</f>
        <v>0</v>
      </c>
      <c r="D9" s="93">
        <f>[3]Elproduktion!$N$819</f>
        <v>0</v>
      </c>
      <c r="E9" s="93">
        <f>[3]Elproduktion!$Q$820</f>
        <v>0</v>
      </c>
      <c r="F9" s="93">
        <f>[3]Elproduktion!$N$821</f>
        <v>0</v>
      </c>
      <c r="G9" s="93">
        <f>[3]Elproduktion!$R$822</f>
        <v>0</v>
      </c>
      <c r="H9" s="93">
        <f>[3]Elproduktion!$S$823</f>
        <v>0</v>
      </c>
      <c r="I9" s="93">
        <f>[3]Elproduktion!$N$824</f>
        <v>0</v>
      </c>
      <c r="J9" s="93">
        <f>[3]Elproduktion!$T$822</f>
        <v>0</v>
      </c>
      <c r="K9" s="93">
        <f>[3]Elproduktion!U820</f>
        <v>0</v>
      </c>
      <c r="L9" s="93">
        <f>[3]Elproduktion!V820</f>
        <v>0</v>
      </c>
      <c r="M9" s="93"/>
      <c r="N9" s="93"/>
      <c r="O9" s="93"/>
      <c r="P9" s="93">
        <f t="shared" si="0"/>
        <v>0</v>
      </c>
      <c r="Q9" s="53"/>
      <c r="AG9" s="53"/>
      <c r="AH9" s="53"/>
    </row>
    <row r="10" spans="1:34" ht="15.75">
      <c r="A10" s="5" t="s">
        <v>13</v>
      </c>
      <c r="B10" s="60"/>
      <c r="C10" s="140">
        <f>[3]Elproduktion!$N$826</f>
        <v>2963.6244239631337</v>
      </c>
      <c r="D10" s="93">
        <f>[3]Elproduktion!$N$827</f>
        <v>0</v>
      </c>
      <c r="E10" s="93">
        <f>[3]Elproduktion!$Q$828</f>
        <v>0</v>
      </c>
      <c r="F10" s="93">
        <f>[3]Elproduktion!$N$829</f>
        <v>0</v>
      </c>
      <c r="G10" s="93">
        <f>[3]Elproduktion!$R$830</f>
        <v>0</v>
      </c>
      <c r="H10" s="93">
        <f>[3]Elproduktion!$S$831</f>
        <v>0</v>
      </c>
      <c r="I10" s="93">
        <f>[3]Elproduktion!$N$832</f>
        <v>0</v>
      </c>
      <c r="J10" s="93">
        <f>[3]Elproduktion!$T$830</f>
        <v>0</v>
      </c>
      <c r="K10" s="93">
        <f>[3]Elproduktion!U828</f>
        <v>0</v>
      </c>
      <c r="L10" s="93">
        <f>[3]Elproduktion!V828</f>
        <v>0</v>
      </c>
      <c r="M10" s="93"/>
      <c r="N10" s="93"/>
      <c r="O10" s="93"/>
      <c r="P10" s="93">
        <f t="shared" si="0"/>
        <v>0</v>
      </c>
      <c r="Q10" s="53"/>
      <c r="R10" s="5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3"/>
      <c r="AH10" s="53"/>
    </row>
    <row r="11" spans="1:34" ht="15.75">
      <c r="A11" s="5" t="s">
        <v>14</v>
      </c>
      <c r="B11" s="60"/>
      <c r="C11" s="139">
        <f>SUM(C5:C10)</f>
        <v>3106.1244239631337</v>
      </c>
      <c r="D11" s="93">
        <f t="shared" ref="D11:O11" si="1">SUM(D5:D10)</f>
        <v>0</v>
      </c>
      <c r="E11" s="93">
        <f t="shared" si="1"/>
        <v>0</v>
      </c>
      <c r="F11" s="93">
        <f t="shared" si="1"/>
        <v>0</v>
      </c>
      <c r="G11" s="93">
        <f t="shared" si="1"/>
        <v>0</v>
      </c>
      <c r="H11" s="93">
        <f t="shared" si="1"/>
        <v>0</v>
      </c>
      <c r="I11" s="93">
        <f t="shared" si="1"/>
        <v>0</v>
      </c>
      <c r="J11" s="93">
        <f t="shared" si="1"/>
        <v>0</v>
      </c>
      <c r="K11" s="93">
        <f t="shared" si="1"/>
        <v>0</v>
      </c>
      <c r="L11" s="93">
        <f t="shared" si="1"/>
        <v>0</v>
      </c>
      <c r="M11" s="93">
        <f t="shared" si="1"/>
        <v>0</v>
      </c>
      <c r="N11" s="93">
        <f t="shared" si="1"/>
        <v>0</v>
      </c>
      <c r="O11" s="93">
        <f t="shared" si="1"/>
        <v>0</v>
      </c>
      <c r="P11" s="93">
        <f t="shared" si="0"/>
        <v>0</v>
      </c>
      <c r="Q11" s="53"/>
      <c r="R11" s="5"/>
      <c r="S11" s="59"/>
      <c r="T11" s="59"/>
      <c r="U11" s="59"/>
      <c r="V11" s="59"/>
      <c r="W11" s="59"/>
      <c r="X11" s="59"/>
      <c r="Y11" s="59"/>
      <c r="Z11" s="59"/>
      <c r="AA11" s="59"/>
      <c r="AB11" s="59"/>
      <c r="AC11" s="59"/>
      <c r="AD11" s="59"/>
      <c r="AE11" s="59"/>
      <c r="AF11" s="59"/>
      <c r="AG11" s="53"/>
      <c r="AH11" s="53"/>
    </row>
    <row r="12" spans="1:34" ht="15.75">
      <c r="B12" s="60"/>
      <c r="C12" s="60"/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4"/>
      <c r="R12" s="4"/>
      <c r="S12" s="4"/>
      <c r="T12" s="4"/>
    </row>
    <row r="13" spans="1:34" ht="15.75">
      <c r="B13" s="60"/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4"/>
      <c r="R13" s="4"/>
      <c r="S13" s="4"/>
      <c r="T13" s="4"/>
    </row>
    <row r="14" spans="1:34" ht="18.75">
      <c r="A14" s="3" t="s">
        <v>15</v>
      </c>
      <c r="B14" s="7"/>
      <c r="C14" s="60"/>
      <c r="D14" s="7"/>
      <c r="E14" s="7"/>
      <c r="F14" s="7"/>
      <c r="G14" s="7"/>
      <c r="H14" s="7"/>
      <c r="I14" s="7"/>
      <c r="J14" s="60"/>
      <c r="K14" s="60"/>
      <c r="L14" s="60"/>
      <c r="M14" s="60"/>
      <c r="N14" s="60"/>
      <c r="O14" s="60"/>
      <c r="P14" s="7"/>
      <c r="Q14" s="4"/>
      <c r="R14" s="4"/>
      <c r="S14" s="4"/>
      <c r="T14" s="4"/>
    </row>
    <row r="15" spans="1:34" ht="15.75">
      <c r="A15" s="79" t="str">
        <f>A2</f>
        <v>1277 Åstorp</v>
      </c>
      <c r="B15" s="60"/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4"/>
      <c r="R15" s="4"/>
      <c r="S15" s="4"/>
      <c r="T15" s="4"/>
    </row>
    <row r="16" spans="1:34" ht="30">
      <c r="A16" s="6">
        <v>2017</v>
      </c>
      <c r="B16" s="54" t="s">
        <v>16</v>
      </c>
      <c r="C16" s="67" t="s">
        <v>8</v>
      </c>
      <c r="D16" s="54" t="s">
        <v>32</v>
      </c>
      <c r="E16" s="54" t="s">
        <v>2</v>
      </c>
      <c r="F16" s="55" t="s">
        <v>3</v>
      </c>
      <c r="G16" s="54" t="s">
        <v>17</v>
      </c>
      <c r="H16" s="54" t="s">
        <v>52</v>
      </c>
      <c r="I16" s="55" t="s">
        <v>5</v>
      </c>
      <c r="J16" s="54" t="s">
        <v>4</v>
      </c>
      <c r="K16" s="54" t="s">
        <v>6</v>
      </c>
      <c r="L16" s="54" t="s">
        <v>7</v>
      </c>
      <c r="M16" s="54" t="s">
        <v>71</v>
      </c>
      <c r="N16" s="54" t="s">
        <v>68</v>
      </c>
      <c r="O16" s="55" t="s">
        <v>68</v>
      </c>
      <c r="P16" s="57" t="s">
        <v>9</v>
      </c>
      <c r="Q16" s="53"/>
      <c r="AG16" s="53"/>
      <c r="AH16" s="53"/>
    </row>
    <row r="17" spans="1:34" s="29" customFormat="1" ht="11.25">
      <c r="A17" s="81" t="s">
        <v>60</v>
      </c>
      <c r="B17" s="80" t="s">
        <v>63</v>
      </c>
      <c r="C17" s="49"/>
      <c r="D17" s="80" t="s">
        <v>59</v>
      </c>
      <c r="E17" s="27"/>
      <c r="F17" s="80" t="s">
        <v>61</v>
      </c>
      <c r="G17" s="27"/>
      <c r="H17" s="27"/>
      <c r="I17" s="80" t="s">
        <v>62</v>
      </c>
      <c r="J17" s="27"/>
      <c r="K17" s="27"/>
      <c r="L17" s="27"/>
      <c r="M17" s="27"/>
      <c r="N17" s="28"/>
      <c r="O17" s="28"/>
      <c r="P17" s="82" t="s">
        <v>66</v>
      </c>
      <c r="Q17" s="30"/>
      <c r="AG17" s="30"/>
      <c r="AH17" s="30"/>
    </row>
    <row r="18" spans="1:34" ht="15.75">
      <c r="A18" s="5" t="s">
        <v>18</v>
      </c>
      <c r="B18" s="110">
        <f>[3]Fjärrvärmeproduktion!$N$1122</f>
        <v>0</v>
      </c>
      <c r="C18" s="112"/>
      <c r="D18" s="112">
        <f>[3]Fjärrvärmeproduktion!$N$1123</f>
        <v>0</v>
      </c>
      <c r="E18" s="112">
        <f>[3]Fjärrvärmeproduktion!$Q$1124</f>
        <v>0</v>
      </c>
      <c r="F18" s="112">
        <f>[3]Fjärrvärmeproduktion!$N$1125</f>
        <v>0</v>
      </c>
      <c r="G18" s="112">
        <f>[3]Fjärrvärmeproduktion!$R$1126</f>
        <v>0</v>
      </c>
      <c r="H18" s="112">
        <f>[3]Fjärrvärmeproduktion!$S$1127</f>
        <v>0</v>
      </c>
      <c r="I18" s="112">
        <f>[3]Fjärrvärmeproduktion!$N$1128</f>
        <v>0</v>
      </c>
      <c r="J18" s="112">
        <f>[3]Fjärrvärmeproduktion!$T$1126</f>
        <v>0</v>
      </c>
      <c r="K18" s="112">
        <f>[3]Fjärrvärmeproduktion!U1124</f>
        <v>0</v>
      </c>
      <c r="L18" s="112">
        <f>[3]Fjärrvärmeproduktion!V1124</f>
        <v>0</v>
      </c>
      <c r="M18" s="112">
        <f>[3]Fjärrvärmeproduktion!$W$1127</f>
        <v>0</v>
      </c>
      <c r="N18" s="112"/>
      <c r="O18" s="112"/>
      <c r="P18" s="112">
        <f>SUM(C18:O18)</f>
        <v>0</v>
      </c>
      <c r="Q18" s="4"/>
      <c r="R18" s="4"/>
      <c r="S18" s="4"/>
      <c r="T18" s="4"/>
    </row>
    <row r="19" spans="1:34" ht="15.75">
      <c r="A19" s="5" t="s">
        <v>19</v>
      </c>
      <c r="B19" s="110">
        <f>[3]Fjärrvärmeproduktion!$N$1130</f>
        <v>26319</v>
      </c>
      <c r="C19" s="112"/>
      <c r="D19" s="112">
        <f>[3]Fjärrvärmeproduktion!$N$1131</f>
        <v>468</v>
      </c>
      <c r="E19" s="112">
        <f>[3]Fjärrvärmeproduktion!$Q$1132</f>
        <v>0</v>
      </c>
      <c r="F19" s="112">
        <f>[3]Fjärrvärmeproduktion!$N$1133</f>
        <v>0</v>
      </c>
      <c r="G19" s="112">
        <f>[3]Fjärrvärmeproduktion!$R$1134</f>
        <v>0</v>
      </c>
      <c r="H19" s="112">
        <f>[3]Fjärrvärmeproduktion!$S$1135</f>
        <v>27209</v>
      </c>
      <c r="I19" s="112">
        <f>[3]Fjärrvärmeproduktion!$N$1136</f>
        <v>0</v>
      </c>
      <c r="J19" s="112">
        <f>[3]Fjärrvärmeproduktion!$T$1134</f>
        <v>0</v>
      </c>
      <c r="K19" s="112">
        <f>[3]Fjärrvärmeproduktion!U1132</f>
        <v>0</v>
      </c>
      <c r="L19" s="112">
        <f>[3]Fjärrvärmeproduktion!V1132</f>
        <v>0</v>
      </c>
      <c r="M19" s="112">
        <f>[3]Fjärrvärmeproduktion!$W$1135</f>
        <v>0</v>
      </c>
      <c r="N19" s="112"/>
      <c r="O19" s="112"/>
      <c r="P19" s="112">
        <f t="shared" ref="P19:P24" si="2">SUM(C19:O19)</f>
        <v>27677</v>
      </c>
      <c r="Q19" s="4"/>
      <c r="R19" s="4"/>
      <c r="S19" s="4"/>
      <c r="T19" s="4"/>
    </row>
    <row r="20" spans="1:34" ht="15.75">
      <c r="A20" s="5" t="s">
        <v>20</v>
      </c>
      <c r="B20" s="138">
        <f>[3]Fjärrvärmeproduktion!$N$1138</f>
        <v>0</v>
      </c>
      <c r="C20" s="112"/>
      <c r="D20" s="112">
        <f>[3]Fjärrvärmeproduktion!$N$1139</f>
        <v>0</v>
      </c>
      <c r="E20" s="112">
        <f>[3]Fjärrvärmeproduktion!$Q$1140</f>
        <v>0</v>
      </c>
      <c r="F20" s="112">
        <f>[3]Fjärrvärmeproduktion!$N$1141</f>
        <v>0</v>
      </c>
      <c r="G20" s="112">
        <f>[3]Fjärrvärmeproduktion!$R$1142</f>
        <v>0</v>
      </c>
      <c r="H20" s="112">
        <f>[3]Fjärrvärmeproduktion!$S$1143</f>
        <v>0</v>
      </c>
      <c r="I20" s="112">
        <f>[3]Fjärrvärmeproduktion!$N$1144</f>
        <v>0</v>
      </c>
      <c r="J20" s="112">
        <f>[3]Fjärrvärmeproduktion!$T$1142</f>
        <v>0</v>
      </c>
      <c r="K20" s="112">
        <f>[3]Fjärrvärmeproduktion!U1140</f>
        <v>0</v>
      </c>
      <c r="L20" s="112">
        <f>[3]Fjärrvärmeproduktion!V1140</f>
        <v>0</v>
      </c>
      <c r="M20" s="112">
        <f>[3]Fjärrvärmeproduktion!$W$1143</f>
        <v>0</v>
      </c>
      <c r="N20" s="112"/>
      <c r="O20" s="112"/>
      <c r="P20" s="112">
        <f t="shared" si="2"/>
        <v>0</v>
      </c>
      <c r="Q20" s="4"/>
      <c r="R20" s="4"/>
      <c r="S20" s="4"/>
      <c r="T20" s="4"/>
    </row>
    <row r="21" spans="1:34" ht="16.5" thickBot="1">
      <c r="A21" s="5" t="s">
        <v>21</v>
      </c>
      <c r="B21" s="138">
        <f>[3]Fjärrvärmeproduktion!$N$1146</f>
        <v>0</v>
      </c>
      <c r="C21" s="112"/>
      <c r="D21" s="112">
        <f>[3]Fjärrvärmeproduktion!$N$1147</f>
        <v>0</v>
      </c>
      <c r="E21" s="112">
        <f>[3]Fjärrvärmeproduktion!$Q$1148</f>
        <v>0</v>
      </c>
      <c r="F21" s="112">
        <f>[3]Fjärrvärmeproduktion!$N$1149</f>
        <v>0</v>
      </c>
      <c r="G21" s="112">
        <f>[3]Fjärrvärmeproduktion!$R$1150</f>
        <v>0</v>
      </c>
      <c r="H21" s="112">
        <f>[3]Fjärrvärmeproduktion!$S$1151</f>
        <v>0</v>
      </c>
      <c r="I21" s="112">
        <f>[3]Fjärrvärmeproduktion!$N$1152</f>
        <v>0</v>
      </c>
      <c r="J21" s="112">
        <f>[3]Fjärrvärmeproduktion!$T$1150</f>
        <v>0</v>
      </c>
      <c r="K21" s="112">
        <f>[3]Fjärrvärmeproduktion!U1148</f>
        <v>0</v>
      </c>
      <c r="L21" s="112">
        <f>[3]Fjärrvärmeproduktion!V1148</f>
        <v>0</v>
      </c>
      <c r="M21" s="112">
        <f>[3]Fjärrvärmeproduktion!$W$1151</f>
        <v>0</v>
      </c>
      <c r="N21" s="112"/>
      <c r="O21" s="112"/>
      <c r="P21" s="112">
        <f t="shared" si="2"/>
        <v>0</v>
      </c>
      <c r="Q21" s="4"/>
      <c r="R21" s="37"/>
      <c r="S21" s="37"/>
      <c r="T21" s="37"/>
    </row>
    <row r="22" spans="1:34" ht="15.75">
      <c r="A22" s="5" t="s">
        <v>22</v>
      </c>
      <c r="B22" s="138">
        <f>[3]Fjärrvärmeproduktion!$N$1154</f>
        <v>0</v>
      </c>
      <c r="C22" s="112"/>
      <c r="D22" s="112">
        <f>[3]Fjärrvärmeproduktion!$N$1155</f>
        <v>0</v>
      </c>
      <c r="E22" s="112">
        <f>[3]Fjärrvärmeproduktion!$Q$1156</f>
        <v>0</v>
      </c>
      <c r="F22" s="112">
        <f>[3]Fjärrvärmeproduktion!$N$1157</f>
        <v>0</v>
      </c>
      <c r="G22" s="112">
        <f>[3]Fjärrvärmeproduktion!$R$1158</f>
        <v>0</v>
      </c>
      <c r="H22" s="112">
        <f>[3]Fjärrvärmeproduktion!$S$1159</f>
        <v>0</v>
      </c>
      <c r="I22" s="112">
        <f>[3]Fjärrvärmeproduktion!$N$1160</f>
        <v>0</v>
      </c>
      <c r="J22" s="112">
        <f>[3]Fjärrvärmeproduktion!$T$1158</f>
        <v>0</v>
      </c>
      <c r="K22" s="112">
        <f>[3]Fjärrvärmeproduktion!U1156</f>
        <v>0</v>
      </c>
      <c r="L22" s="112">
        <f>[3]Fjärrvärmeproduktion!V1156</f>
        <v>0</v>
      </c>
      <c r="M22" s="112">
        <f>[3]Fjärrvärmeproduktion!$W$1159</f>
        <v>0</v>
      </c>
      <c r="N22" s="112"/>
      <c r="O22" s="112"/>
      <c r="P22" s="112">
        <f t="shared" si="2"/>
        <v>0</v>
      </c>
      <c r="Q22" s="31"/>
      <c r="R22" s="43" t="s">
        <v>24</v>
      </c>
      <c r="S22" s="88" t="str">
        <f>ROUND(P43/1000,0) &amp;" GWh"</f>
        <v>428 GWh</v>
      </c>
      <c r="T22" s="38"/>
      <c r="U22" s="36"/>
    </row>
    <row r="23" spans="1:34" ht="15.75">
      <c r="A23" s="5" t="s">
        <v>23</v>
      </c>
      <c r="B23" s="138">
        <f>[3]Fjärrvärmeproduktion!$N$1162</f>
        <v>0</v>
      </c>
      <c r="C23" s="112"/>
      <c r="D23" s="112">
        <f>[3]Fjärrvärmeproduktion!$N$1163</f>
        <v>0</v>
      </c>
      <c r="E23" s="112">
        <f>[3]Fjärrvärmeproduktion!$Q$1164</f>
        <v>0</v>
      </c>
      <c r="F23" s="112">
        <f>[3]Fjärrvärmeproduktion!$N$1165</f>
        <v>0</v>
      </c>
      <c r="G23" s="112">
        <f>[3]Fjärrvärmeproduktion!$R$1166</f>
        <v>0</v>
      </c>
      <c r="H23" s="112">
        <f>[3]Fjärrvärmeproduktion!$S$1167</f>
        <v>0</v>
      </c>
      <c r="I23" s="112">
        <f>[3]Fjärrvärmeproduktion!$N$1168</f>
        <v>0</v>
      </c>
      <c r="J23" s="112">
        <f>[3]Fjärrvärmeproduktion!$T$1166</f>
        <v>0</v>
      </c>
      <c r="K23" s="112">
        <f>[3]Fjärrvärmeproduktion!U1164</f>
        <v>0</v>
      </c>
      <c r="L23" s="112">
        <f>[3]Fjärrvärmeproduktion!V1164</f>
        <v>0</v>
      </c>
      <c r="M23" s="112">
        <f>[3]Fjärrvärmeproduktion!$W$1167</f>
        <v>0</v>
      </c>
      <c r="N23" s="112"/>
      <c r="O23" s="112"/>
      <c r="P23" s="112">
        <f t="shared" si="2"/>
        <v>0</v>
      </c>
      <c r="Q23" s="31"/>
      <c r="R23" s="41"/>
      <c r="S23" s="4"/>
      <c r="T23" s="39"/>
      <c r="U23" s="36"/>
    </row>
    <row r="24" spans="1:34" ht="15.75">
      <c r="A24" s="5" t="s">
        <v>14</v>
      </c>
      <c r="B24" s="148">
        <f>SUM(B18:B23)</f>
        <v>26319</v>
      </c>
      <c r="C24" s="112">
        <f t="shared" ref="C24:O24" si="3">SUM(C18:C23)</f>
        <v>0</v>
      </c>
      <c r="D24" s="112">
        <f t="shared" si="3"/>
        <v>468</v>
      </c>
      <c r="E24" s="112">
        <f t="shared" si="3"/>
        <v>0</v>
      </c>
      <c r="F24" s="112">
        <f t="shared" si="3"/>
        <v>0</v>
      </c>
      <c r="G24" s="112">
        <f t="shared" si="3"/>
        <v>0</v>
      </c>
      <c r="H24" s="112">
        <f t="shared" si="3"/>
        <v>27209</v>
      </c>
      <c r="I24" s="112">
        <f t="shared" si="3"/>
        <v>0</v>
      </c>
      <c r="J24" s="112">
        <f t="shared" si="3"/>
        <v>0</v>
      </c>
      <c r="K24" s="112">
        <f t="shared" si="3"/>
        <v>0</v>
      </c>
      <c r="L24" s="112">
        <f t="shared" si="3"/>
        <v>0</v>
      </c>
      <c r="M24" s="112">
        <f t="shared" si="3"/>
        <v>0</v>
      </c>
      <c r="N24" s="112">
        <f t="shared" si="3"/>
        <v>0</v>
      </c>
      <c r="O24" s="112">
        <f t="shared" si="3"/>
        <v>0</v>
      </c>
      <c r="P24" s="112">
        <f t="shared" si="2"/>
        <v>27677</v>
      </c>
      <c r="Q24" s="31"/>
      <c r="R24" s="41"/>
      <c r="S24" s="4" t="s">
        <v>25</v>
      </c>
      <c r="T24" s="39" t="s">
        <v>26</v>
      </c>
      <c r="U24" s="36"/>
    </row>
    <row r="25" spans="1:34" ht="15.75">
      <c r="B25" s="109"/>
      <c r="C25" s="109"/>
      <c r="D25" s="109"/>
      <c r="E25" s="109"/>
      <c r="F25" s="109"/>
      <c r="G25" s="109"/>
      <c r="H25" s="109"/>
      <c r="I25" s="109"/>
      <c r="J25" s="109"/>
      <c r="K25" s="109"/>
      <c r="L25" s="109"/>
      <c r="M25" s="109"/>
      <c r="N25" s="109"/>
      <c r="O25" s="109"/>
      <c r="P25" s="109"/>
      <c r="Q25" s="31"/>
      <c r="R25" s="85" t="str">
        <f>C30</f>
        <v>El</v>
      </c>
      <c r="S25" s="61" t="str">
        <f>ROUND(C43/1000,0) &amp;" GWh"</f>
        <v>217 GWh</v>
      </c>
      <c r="T25" s="42">
        <f>C$44</f>
        <v>0.50695923083676542</v>
      </c>
      <c r="U25" s="36"/>
    </row>
    <row r="26" spans="1:34" ht="15.75">
      <c r="B26" s="110"/>
      <c r="C26" s="109"/>
      <c r="D26" s="109"/>
      <c r="E26" s="109"/>
      <c r="F26" s="109"/>
      <c r="G26" s="109"/>
      <c r="H26" s="109"/>
      <c r="I26" s="109"/>
      <c r="J26" s="109"/>
      <c r="K26" s="109"/>
      <c r="L26" s="109"/>
      <c r="M26" s="109"/>
      <c r="N26" s="109"/>
      <c r="O26" s="109"/>
      <c r="P26" s="109"/>
      <c r="Q26" s="31"/>
      <c r="R26" s="86" t="str">
        <f>D30</f>
        <v>Oljeprodukter</v>
      </c>
      <c r="S26" s="61" t="str">
        <f>ROUND(D43/1000,0) &amp;" GWh"</f>
        <v>126 GWh</v>
      </c>
      <c r="T26" s="42">
        <f>D$44</f>
        <v>0.29426537463010838</v>
      </c>
      <c r="U26" s="36"/>
    </row>
    <row r="27" spans="1:34" ht="15.75">
      <c r="B27" s="60"/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31"/>
      <c r="R27" s="86" t="str">
        <f>E30</f>
        <v>Kol och koks</v>
      </c>
      <c r="S27" s="61" t="str">
        <f>ROUND(E43/1000,0) &amp;" GWh"</f>
        <v>0 GWh</v>
      </c>
      <c r="T27" s="42">
        <f>E$44</f>
        <v>0</v>
      </c>
      <c r="U27" s="36"/>
    </row>
    <row r="28" spans="1:34" ht="18.75">
      <c r="A28" s="3" t="s">
        <v>27</v>
      </c>
      <c r="B28" s="7"/>
      <c r="C28" s="60"/>
      <c r="D28" s="7"/>
      <c r="E28" s="7"/>
      <c r="F28" s="7"/>
      <c r="G28" s="7"/>
      <c r="H28" s="7"/>
      <c r="I28" s="60"/>
      <c r="J28" s="60"/>
      <c r="K28" s="60"/>
      <c r="L28" s="60"/>
      <c r="M28" s="60"/>
      <c r="N28" s="60"/>
      <c r="O28" s="60"/>
      <c r="P28" s="60"/>
      <c r="Q28" s="31"/>
      <c r="R28" s="86" t="str">
        <f>F30</f>
        <v>Gasol/naturgas</v>
      </c>
      <c r="S28" s="61" t="str">
        <f>ROUND(F43/1000,0) &amp;" GWh"</f>
        <v>21 GWh</v>
      </c>
      <c r="T28" s="42">
        <f>F$44</f>
        <v>4.8439216135067131E-2</v>
      </c>
      <c r="U28" s="36"/>
    </row>
    <row r="29" spans="1:34" ht="15.75">
      <c r="A29" s="79" t="str">
        <f>A2</f>
        <v>1277 Åstorp</v>
      </c>
      <c r="B29" s="60"/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31"/>
      <c r="R29" s="86" t="str">
        <f>G30</f>
        <v>Biodrivmedel</v>
      </c>
      <c r="S29" s="61" t="str">
        <f>ROUND(G43/1000,0) &amp;" GWh"</f>
        <v>22 GWh</v>
      </c>
      <c r="T29" s="42">
        <f>G$44</f>
        <v>5.0423721008814752E-2</v>
      </c>
      <c r="U29" s="36"/>
    </row>
    <row r="30" spans="1:34" ht="30">
      <c r="A30" s="6">
        <v>2017</v>
      </c>
      <c r="B30" s="67" t="s">
        <v>70</v>
      </c>
      <c r="C30" s="56" t="s">
        <v>8</v>
      </c>
      <c r="D30" s="54" t="s">
        <v>32</v>
      </c>
      <c r="E30" s="54" t="s">
        <v>2</v>
      </c>
      <c r="F30" s="55" t="s">
        <v>3</v>
      </c>
      <c r="G30" s="54" t="s">
        <v>28</v>
      </c>
      <c r="H30" s="54" t="s">
        <v>52</v>
      </c>
      <c r="I30" s="55" t="s">
        <v>5</v>
      </c>
      <c r="J30" s="54" t="s">
        <v>4</v>
      </c>
      <c r="K30" s="54" t="s">
        <v>6</v>
      </c>
      <c r="L30" s="54" t="s">
        <v>7</v>
      </c>
      <c r="M30" s="54" t="s">
        <v>71</v>
      </c>
      <c r="N30" s="54" t="s">
        <v>68</v>
      </c>
      <c r="O30" s="55" t="s">
        <v>68</v>
      </c>
      <c r="P30" s="57" t="s">
        <v>29</v>
      </c>
      <c r="Q30" s="31"/>
      <c r="R30" s="85" t="str">
        <f>H30</f>
        <v>Biobränslen</v>
      </c>
      <c r="S30" s="61" t="str">
        <f>ROUND(H43/1000,0) &amp;" GWh"</f>
        <v>43 GWh</v>
      </c>
      <c r="T30" s="42">
        <f>H$44</f>
        <v>9.9912457389244286E-2</v>
      </c>
      <c r="U30" s="36"/>
    </row>
    <row r="31" spans="1:34" s="29" customFormat="1">
      <c r="A31" s="26"/>
      <c r="B31" s="80" t="s">
        <v>65</v>
      </c>
      <c r="C31" s="83" t="s">
        <v>64</v>
      </c>
      <c r="D31" s="80" t="s">
        <v>59</v>
      </c>
      <c r="E31" s="27"/>
      <c r="F31" s="80" t="s">
        <v>61</v>
      </c>
      <c r="G31" s="80" t="s">
        <v>107</v>
      </c>
      <c r="H31" s="80" t="s">
        <v>69</v>
      </c>
      <c r="I31" s="80" t="s">
        <v>62</v>
      </c>
      <c r="J31" s="27"/>
      <c r="K31" s="27"/>
      <c r="L31" s="27"/>
      <c r="M31" s="27"/>
      <c r="N31" s="28"/>
      <c r="O31" s="28"/>
      <c r="P31" s="82" t="s">
        <v>67</v>
      </c>
      <c r="Q31" s="32"/>
      <c r="R31" s="85" t="str">
        <f>I30</f>
        <v>Biogas</v>
      </c>
      <c r="S31" s="61" t="str">
        <f>ROUND(I43/1000,0) &amp;" GWh"</f>
        <v>0 GWh</v>
      </c>
      <c r="T31" s="42">
        <f>I$44</f>
        <v>0</v>
      </c>
      <c r="U31" s="35"/>
      <c r="AG31" s="30"/>
      <c r="AH31" s="30"/>
    </row>
    <row r="32" spans="1:34" ht="15.75">
      <c r="A32" s="5" t="s">
        <v>30</v>
      </c>
      <c r="B32" s="93">
        <f>[3]Slutanvändning!$N$1628</f>
        <v>0</v>
      </c>
      <c r="C32" s="93">
        <f>[3]Slutanvändning!$N$1629</f>
        <v>5416</v>
      </c>
      <c r="D32" s="93">
        <f>[3]Slutanvändning!$N$1622</f>
        <v>6701</v>
      </c>
      <c r="E32" s="93">
        <f>[3]Slutanvändning!$Q$1623</f>
        <v>0</v>
      </c>
      <c r="F32" s="104">
        <f>[3]Slutanvändning!$N$1624</f>
        <v>0</v>
      </c>
      <c r="G32" s="93">
        <f>[3]Slutanvändning!$N$1625</f>
        <v>1508</v>
      </c>
      <c r="H32" s="104">
        <f>[3]Slutanvändning!$N$1626</f>
        <v>0</v>
      </c>
      <c r="I32" s="93">
        <f>[3]Slutanvändning!$N$1627</f>
        <v>0</v>
      </c>
      <c r="J32" s="93">
        <v>0</v>
      </c>
      <c r="K32" s="93">
        <f>[3]Slutanvändning!U1623</f>
        <v>0</v>
      </c>
      <c r="L32" s="93">
        <f>[3]Slutanvändning!V1623</f>
        <v>0</v>
      </c>
      <c r="M32" s="93"/>
      <c r="N32" s="93"/>
      <c r="O32" s="93"/>
      <c r="P32" s="93">
        <f t="shared" ref="P32:P38" si="4">SUM(B32:N32)</f>
        <v>13625</v>
      </c>
      <c r="Q32" s="33"/>
      <c r="R32" s="86" t="str">
        <f>J30</f>
        <v>Avlutar</v>
      </c>
      <c r="S32" s="61" t="str">
        <f>ROUND(J43/1000,0) &amp;" GWh"</f>
        <v>0 GWh</v>
      </c>
      <c r="T32" s="42">
        <f>J$44</f>
        <v>0</v>
      </c>
      <c r="U32" s="36"/>
    </row>
    <row r="33" spans="1:47" ht="15.75">
      <c r="A33" s="5" t="s">
        <v>33</v>
      </c>
      <c r="B33" s="93">
        <f>[3]Slutanvändning!$N$1637</f>
        <v>0</v>
      </c>
      <c r="C33" s="93">
        <f>[3]Slutanvändning!$N$1638</f>
        <v>51684</v>
      </c>
      <c r="D33" s="93">
        <f>[3]Slutanvändning!$N$1631</f>
        <v>2657</v>
      </c>
      <c r="E33" s="93">
        <f>[3]Slutanvändning!$Q$1632</f>
        <v>0</v>
      </c>
      <c r="F33" s="137">
        <f>[3]Slutanvändning!$N$1633</f>
        <v>20723</v>
      </c>
      <c r="G33" s="93">
        <f>[3]Slutanvändning!$N$1634</f>
        <v>0</v>
      </c>
      <c r="H33" s="140">
        <f>[3]Slutanvändning!$N$1635</f>
        <v>0</v>
      </c>
      <c r="I33" s="93">
        <f>[3]Slutanvändning!$N$1636</f>
        <v>0</v>
      </c>
      <c r="J33" s="93">
        <v>0</v>
      </c>
      <c r="K33" s="93">
        <f>[3]Slutanvändning!U1632</f>
        <v>0</v>
      </c>
      <c r="L33" s="93">
        <f>[3]Slutanvändning!V1632</f>
        <v>0</v>
      </c>
      <c r="M33" s="93"/>
      <c r="N33" s="93"/>
      <c r="O33" s="93"/>
      <c r="P33" s="136">
        <f t="shared" si="4"/>
        <v>75064</v>
      </c>
      <c r="Q33" s="33"/>
      <c r="R33" s="85" t="str">
        <f>K30</f>
        <v>Torv</v>
      </c>
      <c r="S33" s="61" t="str">
        <f>ROUND(K43/1000,0) &amp;" GWh"</f>
        <v>0 GWh</v>
      </c>
      <c r="T33" s="42">
        <f>K$44</f>
        <v>0</v>
      </c>
      <c r="U33" s="36"/>
    </row>
    <row r="34" spans="1:47" ht="15.75">
      <c r="A34" s="5" t="s">
        <v>34</v>
      </c>
      <c r="B34" s="93">
        <f>[3]Slutanvändning!$N$1646</f>
        <v>3772</v>
      </c>
      <c r="C34" s="93">
        <f>[3]Slutanvändning!$N$1647</f>
        <v>7318</v>
      </c>
      <c r="D34" s="93">
        <f>[3]Slutanvändning!$N$1640</f>
        <v>0</v>
      </c>
      <c r="E34" s="93">
        <f>[3]Slutanvändning!$Q$1641</f>
        <v>0</v>
      </c>
      <c r="F34" s="104">
        <f>[3]Slutanvändning!$N$1642</f>
        <v>0</v>
      </c>
      <c r="G34" s="93">
        <f>[3]Slutanvändning!$N$1643</f>
        <v>0</v>
      </c>
      <c r="H34" s="104">
        <f>[3]Slutanvändning!$N$1644</f>
        <v>0</v>
      </c>
      <c r="I34" s="93">
        <f>[3]Slutanvändning!$N$1645</f>
        <v>0</v>
      </c>
      <c r="J34" s="93">
        <v>0</v>
      </c>
      <c r="K34" s="93">
        <f>[3]Slutanvändning!U1641</f>
        <v>0</v>
      </c>
      <c r="L34" s="93">
        <f>[3]Slutanvändning!V1641</f>
        <v>0</v>
      </c>
      <c r="M34" s="93"/>
      <c r="N34" s="93"/>
      <c r="O34" s="93"/>
      <c r="P34" s="93">
        <f t="shared" si="4"/>
        <v>11090</v>
      </c>
      <c r="Q34" s="33"/>
      <c r="R34" s="86" t="str">
        <f>L30</f>
        <v>Avfall</v>
      </c>
      <c r="S34" s="61" t="str">
        <f>ROUND(L43/1000,0) &amp;" GWh"</f>
        <v>0 GWh</v>
      </c>
      <c r="T34" s="42">
        <f>L$44</f>
        <v>0</v>
      </c>
      <c r="U34" s="36"/>
      <c r="V34" s="8"/>
      <c r="W34" s="59"/>
    </row>
    <row r="35" spans="1:47" ht="15.75">
      <c r="A35" s="5" t="s">
        <v>35</v>
      </c>
      <c r="B35" s="93">
        <f>[3]Slutanvändning!$N$1655</f>
        <v>0</v>
      </c>
      <c r="C35" s="93">
        <f>[3]Slutanvändning!$N$1656</f>
        <v>24562</v>
      </c>
      <c r="D35" s="93">
        <f>[3]Slutanvändning!$N$1649</f>
        <v>114791</v>
      </c>
      <c r="E35" s="93">
        <f>[3]Slutanvändning!$Q$1650</f>
        <v>0</v>
      </c>
      <c r="F35" s="104">
        <f>[3]Slutanvändning!$N$1651</f>
        <v>0</v>
      </c>
      <c r="G35" s="93">
        <f>[3]Slutanvändning!$N$1652</f>
        <v>20064</v>
      </c>
      <c r="H35" s="104">
        <f>[3]Slutanvändning!$N$1653</f>
        <v>0</v>
      </c>
      <c r="I35" s="93">
        <f>[3]Slutanvändning!$N$1654</f>
        <v>0</v>
      </c>
      <c r="J35" s="93">
        <v>0</v>
      </c>
      <c r="K35" s="93">
        <f>[3]Slutanvändning!U1650</f>
        <v>0</v>
      </c>
      <c r="L35" s="93">
        <f>[3]Slutanvändning!V1650</f>
        <v>0</v>
      </c>
      <c r="M35" s="93"/>
      <c r="N35" s="93"/>
      <c r="O35" s="93"/>
      <c r="P35" s="93">
        <f>SUM(B35:N35)</f>
        <v>159417</v>
      </c>
      <c r="Q35" s="33"/>
      <c r="R35" s="85" t="str">
        <f>M30</f>
        <v>RT-flis</v>
      </c>
      <c r="S35" s="61" t="str">
        <f>ROUND(M43/1000,0) &amp;" GWh"</f>
        <v>0 GWh</v>
      </c>
      <c r="T35" s="42">
        <f>M$44</f>
        <v>0</v>
      </c>
      <c r="U35" s="36"/>
    </row>
    <row r="36" spans="1:47" ht="15.75">
      <c r="A36" s="5" t="s">
        <v>36</v>
      </c>
      <c r="B36" s="93">
        <f>[3]Slutanvändning!$N$1664</f>
        <v>4359</v>
      </c>
      <c r="C36" s="93">
        <f>[3]Slutanvändning!$N$1665</f>
        <v>50049</v>
      </c>
      <c r="D36" s="93">
        <f>[3]Slutanvändning!$N$1658</f>
        <v>393</v>
      </c>
      <c r="E36" s="93">
        <f>[3]Slutanvändning!$Q$1659</f>
        <v>0</v>
      </c>
      <c r="F36" s="104">
        <f>[3]Slutanvändning!$N$1660</f>
        <v>0</v>
      </c>
      <c r="G36" s="93">
        <f>[3]Slutanvändning!$N$1661</f>
        <v>0</v>
      </c>
      <c r="H36" s="104">
        <f>[3]Slutanvändning!$N$1662</f>
        <v>0</v>
      </c>
      <c r="I36" s="93">
        <f>[3]Slutanvändning!$N$1663</f>
        <v>0</v>
      </c>
      <c r="J36" s="93">
        <v>0</v>
      </c>
      <c r="K36" s="93">
        <f>[3]Slutanvändning!U1659</f>
        <v>0</v>
      </c>
      <c r="L36" s="93">
        <f>[3]Slutanvändning!V1659</f>
        <v>0</v>
      </c>
      <c r="M36" s="93"/>
      <c r="N36" s="93"/>
      <c r="O36" s="93"/>
      <c r="P36" s="93">
        <f t="shared" si="4"/>
        <v>54801</v>
      </c>
      <c r="Q36" s="33"/>
      <c r="R36" s="85" t="str">
        <f>N30</f>
        <v>Övrigt</v>
      </c>
      <c r="S36" s="61" t="str">
        <f>ROUND(N43/1000,0) &amp;" GWh"</f>
        <v>0 GWh</v>
      </c>
      <c r="T36" s="42">
        <f>N$44</f>
        <v>0</v>
      </c>
      <c r="U36" s="36"/>
    </row>
    <row r="37" spans="1:47" ht="15.75">
      <c r="A37" s="5" t="s">
        <v>37</v>
      </c>
      <c r="B37" s="93">
        <f>[3]Slutanvändning!$N$1673</f>
        <v>167</v>
      </c>
      <c r="C37" s="93">
        <f>[3]Slutanvändning!$N$1674</f>
        <v>55403</v>
      </c>
      <c r="D37" s="93">
        <f>[3]Slutanvändning!$N$1667</f>
        <v>730</v>
      </c>
      <c r="E37" s="93">
        <f>[3]Slutanvändning!$Q$1668</f>
        <v>0</v>
      </c>
      <c r="F37" s="104">
        <f>[3]Slutanvändning!$N$1669</f>
        <v>0</v>
      </c>
      <c r="G37" s="93">
        <f>[3]Slutanvändning!$N$1670</f>
        <v>0</v>
      </c>
      <c r="H37" s="104">
        <f>[3]Slutanvändning!$N$1671</f>
        <v>15535</v>
      </c>
      <c r="I37" s="93">
        <f>[3]Slutanvändning!$N$1672</f>
        <v>0</v>
      </c>
      <c r="J37" s="93">
        <v>0</v>
      </c>
      <c r="K37" s="93">
        <f>[3]Slutanvändning!U1668</f>
        <v>0</v>
      </c>
      <c r="L37" s="93">
        <f>[3]Slutanvändning!V1668</f>
        <v>0</v>
      </c>
      <c r="M37" s="93"/>
      <c r="N37" s="93"/>
      <c r="O37" s="93"/>
      <c r="P37" s="93">
        <f t="shared" si="4"/>
        <v>71835</v>
      </c>
      <c r="Q37" s="33"/>
      <c r="R37" s="86" t="str">
        <f>O30</f>
        <v>Övrigt</v>
      </c>
      <c r="S37" s="61" t="str">
        <f>ROUND(O43/1000,0) &amp;" GWh"</f>
        <v>0 GWh</v>
      </c>
      <c r="T37" s="42">
        <f>O$44</f>
        <v>0</v>
      </c>
      <c r="U37" s="36"/>
    </row>
    <row r="38" spans="1:47" ht="15.75">
      <c r="A38" s="5" t="s">
        <v>38</v>
      </c>
      <c r="B38" s="93">
        <f>[3]Slutanvändning!$N$1682</f>
        <v>14528</v>
      </c>
      <c r="C38" s="93">
        <f>[3]Slutanvändning!$N$1683</f>
        <v>4975</v>
      </c>
      <c r="D38" s="93">
        <f>[3]Slutanvändning!$N$1676</f>
        <v>151</v>
      </c>
      <c r="E38" s="93">
        <f>[3]Slutanvändning!$Q$1677</f>
        <v>0</v>
      </c>
      <c r="F38" s="104">
        <f>[3]Slutanvändning!$N$1678</f>
        <v>0</v>
      </c>
      <c r="G38" s="93">
        <f>[3]Slutanvändning!$N$1679</f>
        <v>0</v>
      </c>
      <c r="H38" s="104">
        <f>[3]Slutanvändning!$N$1680</f>
        <v>0</v>
      </c>
      <c r="I38" s="93">
        <f>[3]Slutanvändning!$N$1681</f>
        <v>0</v>
      </c>
      <c r="J38" s="93">
        <v>0</v>
      </c>
      <c r="K38" s="93">
        <f>[3]Slutanvändning!U1677</f>
        <v>0</v>
      </c>
      <c r="L38" s="93">
        <f>[3]Slutanvändning!V1677</f>
        <v>0</v>
      </c>
      <c r="M38" s="93"/>
      <c r="N38" s="93"/>
      <c r="O38" s="93"/>
      <c r="P38" s="93">
        <f t="shared" si="4"/>
        <v>19654</v>
      </c>
      <c r="Q38" s="33"/>
      <c r="R38" s="44"/>
      <c r="S38" s="152" t="str">
        <f>ROUND(B43/1000,0) &amp;" GWh"</f>
        <v>0 GWh</v>
      </c>
      <c r="T38" s="40"/>
      <c r="U38" s="36"/>
    </row>
    <row r="39" spans="1:47" ht="15.75">
      <c r="A39" s="5" t="s">
        <v>39</v>
      </c>
      <c r="B39" s="93">
        <f>[3]Slutanvändning!$N$1691</f>
        <v>0</v>
      </c>
      <c r="C39" s="93">
        <f>[3]Slutanvändning!$N$1692</f>
        <v>1412</v>
      </c>
      <c r="D39" s="93">
        <f>[3]Slutanvändning!$N$1685</f>
        <v>0</v>
      </c>
      <c r="E39" s="93">
        <f>[3]Slutanvändning!$Q$1686</f>
        <v>0</v>
      </c>
      <c r="F39" s="104">
        <f>[3]Slutanvändning!$N$1687</f>
        <v>0</v>
      </c>
      <c r="G39" s="93">
        <f>[3]Slutanvändning!$N$1688</f>
        <v>0</v>
      </c>
      <c r="H39" s="104">
        <f>[3]Slutanvändning!$N$1689</f>
        <v>0</v>
      </c>
      <c r="I39" s="93">
        <f>[3]Slutanvändning!$N$1690</f>
        <v>0</v>
      </c>
      <c r="J39" s="93">
        <v>0</v>
      </c>
      <c r="K39" s="93">
        <f>[3]Slutanvändning!U1686</f>
        <v>0</v>
      </c>
      <c r="L39" s="93">
        <f>[3]Slutanvändning!V1686</f>
        <v>0</v>
      </c>
      <c r="M39" s="93"/>
      <c r="N39" s="93"/>
      <c r="O39" s="93"/>
      <c r="P39" s="93">
        <f>SUM(B39:N39)</f>
        <v>1412</v>
      </c>
      <c r="Q39" s="33"/>
      <c r="R39" s="41"/>
      <c r="S39" s="10"/>
      <c r="T39" s="64"/>
    </row>
    <row r="40" spans="1:47" ht="15.75">
      <c r="A40" s="5" t="s">
        <v>14</v>
      </c>
      <c r="B40" s="93">
        <f>SUM(B32:B39)</f>
        <v>22826</v>
      </c>
      <c r="C40" s="93">
        <f t="shared" ref="C40:O40" si="5">SUM(C32:C39)</f>
        <v>200819</v>
      </c>
      <c r="D40" s="93">
        <f t="shared" si="5"/>
        <v>125423</v>
      </c>
      <c r="E40" s="93">
        <f t="shared" si="5"/>
        <v>0</v>
      </c>
      <c r="F40" s="136">
        <f>SUM(F32:F39)</f>
        <v>20723</v>
      </c>
      <c r="G40" s="93">
        <f t="shared" si="5"/>
        <v>21572</v>
      </c>
      <c r="H40" s="149">
        <f t="shared" si="5"/>
        <v>15535</v>
      </c>
      <c r="I40" s="93">
        <f t="shared" si="5"/>
        <v>0</v>
      </c>
      <c r="J40" s="93">
        <f t="shared" si="5"/>
        <v>0</v>
      </c>
      <c r="K40" s="93">
        <f t="shared" si="5"/>
        <v>0</v>
      </c>
      <c r="L40" s="93">
        <f t="shared" si="5"/>
        <v>0</v>
      </c>
      <c r="M40" s="93">
        <f t="shared" si="5"/>
        <v>0</v>
      </c>
      <c r="N40" s="93">
        <f t="shared" si="5"/>
        <v>0</v>
      </c>
      <c r="O40" s="93">
        <f t="shared" si="5"/>
        <v>0</v>
      </c>
      <c r="P40" s="153">
        <f>SUM(B40:N40)</f>
        <v>406898</v>
      </c>
      <c r="Q40" s="33"/>
      <c r="R40" s="41"/>
      <c r="S40" s="10" t="s">
        <v>25</v>
      </c>
      <c r="T40" s="64" t="s">
        <v>26</v>
      </c>
    </row>
    <row r="41" spans="1:47">
      <c r="B41" s="60"/>
      <c r="C41" s="60"/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6"/>
      <c r="R41" s="41" t="s">
        <v>40</v>
      </c>
      <c r="S41" s="65" t="str">
        <f>ROUND((B46+C46)/1000,0) &amp;" GWh"</f>
        <v>20 GWh</v>
      </c>
      <c r="T41" s="117"/>
    </row>
    <row r="42" spans="1:47">
      <c r="A42" s="46" t="s">
        <v>43</v>
      </c>
      <c r="B42" s="94">
        <f>B39+B38+B37</f>
        <v>14695</v>
      </c>
      <c r="C42" s="94">
        <f>C39+C38+C37</f>
        <v>61790</v>
      </c>
      <c r="D42" s="94">
        <f>D39+D38+D37</f>
        <v>881</v>
      </c>
      <c r="E42" s="94">
        <f t="shared" ref="E42:P42" si="6">E39+E38+E37</f>
        <v>0</v>
      </c>
      <c r="F42" s="95">
        <f t="shared" si="6"/>
        <v>0</v>
      </c>
      <c r="G42" s="94">
        <f t="shared" si="6"/>
        <v>0</v>
      </c>
      <c r="H42" s="94">
        <f t="shared" si="6"/>
        <v>15535</v>
      </c>
      <c r="I42" s="95">
        <f t="shared" si="6"/>
        <v>0</v>
      </c>
      <c r="J42" s="94">
        <f t="shared" si="6"/>
        <v>0</v>
      </c>
      <c r="K42" s="94">
        <f t="shared" si="6"/>
        <v>0</v>
      </c>
      <c r="L42" s="94">
        <f t="shared" si="6"/>
        <v>0</v>
      </c>
      <c r="M42" s="94">
        <f t="shared" si="6"/>
        <v>0</v>
      </c>
      <c r="N42" s="94">
        <f t="shared" si="6"/>
        <v>0</v>
      </c>
      <c r="O42" s="94">
        <f t="shared" si="6"/>
        <v>0</v>
      </c>
      <c r="P42" s="94">
        <f t="shared" si="6"/>
        <v>92901</v>
      </c>
      <c r="Q42" s="34"/>
      <c r="R42" s="41" t="s">
        <v>41</v>
      </c>
      <c r="S42" s="11" t="str">
        <f>ROUND(P42/1000,0) &amp;" GWh"</f>
        <v>93 GWh</v>
      </c>
      <c r="T42" s="42">
        <f>P42/P40</f>
        <v>0.22831520430181521</v>
      </c>
    </row>
    <row r="43" spans="1:47">
      <c r="A43" s="47" t="s">
        <v>45</v>
      </c>
      <c r="B43" s="113"/>
      <c r="C43" s="114">
        <f>C40+C24-C7+C46</f>
        <v>216884.52</v>
      </c>
      <c r="D43" s="114">
        <f t="shared" ref="D43:O43" si="7">D11+D24+D40</f>
        <v>125891</v>
      </c>
      <c r="E43" s="114">
        <f t="shared" si="7"/>
        <v>0</v>
      </c>
      <c r="F43" s="114">
        <f t="shared" si="7"/>
        <v>20723</v>
      </c>
      <c r="G43" s="114">
        <f t="shared" si="7"/>
        <v>21572</v>
      </c>
      <c r="H43" s="114">
        <f t="shared" si="7"/>
        <v>42744</v>
      </c>
      <c r="I43" s="114">
        <f t="shared" si="7"/>
        <v>0</v>
      </c>
      <c r="J43" s="114">
        <f t="shared" si="7"/>
        <v>0</v>
      </c>
      <c r="K43" s="114">
        <f t="shared" si="7"/>
        <v>0</v>
      </c>
      <c r="L43" s="114">
        <f t="shared" si="7"/>
        <v>0</v>
      </c>
      <c r="M43" s="114">
        <f t="shared" si="7"/>
        <v>0</v>
      </c>
      <c r="N43" s="114">
        <f t="shared" si="7"/>
        <v>0</v>
      </c>
      <c r="O43" s="114">
        <f t="shared" si="7"/>
        <v>0</v>
      </c>
      <c r="P43" s="115">
        <f>SUM(C43:O43)</f>
        <v>427814.52</v>
      </c>
      <c r="Q43" s="34"/>
      <c r="R43" s="41" t="s">
        <v>42</v>
      </c>
      <c r="S43" s="11" t="str">
        <f>ROUND(P36/1000,0) &amp;" GWh"</f>
        <v>55 GWh</v>
      </c>
      <c r="T43" s="63">
        <f>P36/P40</f>
        <v>0.13467994435952008</v>
      </c>
    </row>
    <row r="44" spans="1:47">
      <c r="A44" s="47" t="s">
        <v>46</v>
      </c>
      <c r="B44" s="96"/>
      <c r="C44" s="103">
        <f>C43/$P$43</f>
        <v>0.50695923083676542</v>
      </c>
      <c r="D44" s="103">
        <f t="shared" ref="D44:P44" si="8">D43/$P$43</f>
        <v>0.29426537463010838</v>
      </c>
      <c r="E44" s="103">
        <f t="shared" si="8"/>
        <v>0</v>
      </c>
      <c r="F44" s="103">
        <f t="shared" si="8"/>
        <v>4.8439216135067131E-2</v>
      </c>
      <c r="G44" s="103">
        <f t="shared" si="8"/>
        <v>5.0423721008814752E-2</v>
      </c>
      <c r="H44" s="103">
        <f t="shared" si="8"/>
        <v>9.9912457389244286E-2</v>
      </c>
      <c r="I44" s="103">
        <f t="shared" si="8"/>
        <v>0</v>
      </c>
      <c r="J44" s="103">
        <f t="shared" si="8"/>
        <v>0</v>
      </c>
      <c r="K44" s="103">
        <f t="shared" si="8"/>
        <v>0</v>
      </c>
      <c r="L44" s="103">
        <f t="shared" si="8"/>
        <v>0</v>
      </c>
      <c r="M44" s="103">
        <f t="shared" si="8"/>
        <v>0</v>
      </c>
      <c r="N44" s="103">
        <f t="shared" si="8"/>
        <v>0</v>
      </c>
      <c r="O44" s="103">
        <f t="shared" si="8"/>
        <v>0</v>
      </c>
      <c r="P44" s="103">
        <f t="shared" si="8"/>
        <v>1</v>
      </c>
      <c r="Q44" s="34"/>
      <c r="R44" s="41" t="s">
        <v>44</v>
      </c>
      <c r="S44" s="11" t="str">
        <f>ROUND(P34/1000,0) &amp;" GWh"</f>
        <v>11 GWh</v>
      </c>
      <c r="T44" s="42">
        <f>P34/P40</f>
        <v>2.7254987736484326E-2</v>
      </c>
      <c r="U44" s="36"/>
    </row>
    <row r="45" spans="1:47">
      <c r="A45" s="48"/>
      <c r="B45" s="104"/>
      <c r="C45" s="56"/>
      <c r="D45" s="56"/>
      <c r="E45" s="56"/>
      <c r="F45" s="67"/>
      <c r="G45" s="56"/>
      <c r="H45" s="56"/>
      <c r="I45" s="67"/>
      <c r="J45" s="56"/>
      <c r="K45" s="56"/>
      <c r="L45" s="56"/>
      <c r="M45" s="56"/>
      <c r="N45" s="67"/>
      <c r="O45" s="67"/>
      <c r="P45" s="67"/>
      <c r="Q45" s="34"/>
      <c r="R45" s="41" t="s">
        <v>31</v>
      </c>
      <c r="S45" s="11" t="str">
        <f>ROUND(P32/1000,0) &amp;" GWh"</f>
        <v>14 GWh</v>
      </c>
      <c r="T45" s="42">
        <f>P32/P40</f>
        <v>3.3485050307448055E-2</v>
      </c>
      <c r="U45" s="36"/>
    </row>
    <row r="46" spans="1:47">
      <c r="A46" s="48" t="s">
        <v>49</v>
      </c>
      <c r="B46" s="68">
        <f>B24-B40</f>
        <v>3493</v>
      </c>
      <c r="C46" s="68">
        <f>(C40+C24)*0.08</f>
        <v>16065.52</v>
      </c>
      <c r="D46" s="56"/>
      <c r="E46" s="56"/>
      <c r="F46" s="67"/>
      <c r="G46" s="56"/>
      <c r="H46" s="56"/>
      <c r="I46" s="67"/>
      <c r="J46" s="56"/>
      <c r="K46" s="56"/>
      <c r="L46" s="56"/>
      <c r="M46" s="56"/>
      <c r="N46" s="67"/>
      <c r="O46" s="67"/>
      <c r="P46" s="52"/>
      <c r="Q46" s="34"/>
      <c r="R46" s="41" t="s">
        <v>47</v>
      </c>
      <c r="S46" s="11" t="str">
        <f>ROUND(P33/1000,0) &amp;" GWh"</f>
        <v>75 GWh</v>
      </c>
      <c r="T46" s="63">
        <f>P33/P40</f>
        <v>0.1844786654149197</v>
      </c>
      <c r="U46" s="36"/>
    </row>
    <row r="47" spans="1:47">
      <c r="A47" s="48" t="s">
        <v>51</v>
      </c>
      <c r="B47" s="97">
        <f>B46/B24</f>
        <v>0.13271780842737185</v>
      </c>
      <c r="C47" s="97">
        <f>C46/(C40+C24)</f>
        <v>0.08</v>
      </c>
      <c r="D47" s="56"/>
      <c r="E47" s="56"/>
      <c r="F47" s="67"/>
      <c r="G47" s="56"/>
      <c r="H47" s="56"/>
      <c r="I47" s="67"/>
      <c r="J47" s="56"/>
      <c r="K47" s="56"/>
      <c r="L47" s="56"/>
      <c r="M47" s="56"/>
      <c r="N47" s="67"/>
      <c r="O47" s="67"/>
      <c r="P47" s="67"/>
      <c r="Q47" s="34"/>
      <c r="R47" s="41" t="s">
        <v>48</v>
      </c>
      <c r="S47" s="11" t="str">
        <f>ROUND(P35/1000,0) &amp;" GWh"</f>
        <v>159 GWh</v>
      </c>
      <c r="T47" s="63">
        <f>P35/P40</f>
        <v>0.39178614787981264</v>
      </c>
    </row>
    <row r="48" spans="1:47" ht="15.75" thickBot="1">
      <c r="A48" s="13"/>
      <c r="B48" s="98"/>
      <c r="C48" s="100"/>
      <c r="D48" s="100"/>
      <c r="E48" s="100"/>
      <c r="F48" s="101"/>
      <c r="G48" s="100"/>
      <c r="H48" s="100"/>
      <c r="I48" s="101"/>
      <c r="J48" s="100"/>
      <c r="K48" s="100"/>
      <c r="L48" s="100"/>
      <c r="M48" s="100"/>
      <c r="N48" s="101"/>
      <c r="O48" s="101"/>
      <c r="P48" s="101"/>
      <c r="Q48" s="87"/>
      <c r="R48" s="69" t="s">
        <v>50</v>
      </c>
      <c r="S48" s="11" t="str">
        <f>ROUND(P40/1000,0) &amp;" GWh"</f>
        <v>407 GWh</v>
      </c>
      <c r="T48" s="70">
        <f>SUM(T42:T47)</f>
        <v>1</v>
      </c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3"/>
      <c r="AH48" s="13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</row>
    <row r="49" spans="1:47">
      <c r="A49" s="16"/>
      <c r="B49" s="98"/>
      <c r="C49" s="100"/>
      <c r="D49" s="100"/>
      <c r="E49" s="100"/>
      <c r="F49" s="101"/>
      <c r="G49" s="100"/>
      <c r="H49" s="100"/>
      <c r="I49" s="101"/>
      <c r="J49" s="100"/>
      <c r="K49" s="100"/>
      <c r="L49" s="100"/>
      <c r="M49" s="100"/>
      <c r="N49" s="101"/>
      <c r="O49" s="101"/>
      <c r="P49" s="101"/>
      <c r="Q49" s="16"/>
      <c r="R49" s="13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3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</row>
    <row r="50" spans="1:47">
      <c r="A50" s="16"/>
      <c r="B50" s="14"/>
      <c r="C50" s="18"/>
      <c r="D50" s="15"/>
      <c r="E50" s="15"/>
      <c r="F50" s="24"/>
      <c r="G50" s="15"/>
      <c r="H50" s="15"/>
      <c r="I50" s="24"/>
      <c r="J50" s="15"/>
      <c r="K50" s="15"/>
      <c r="L50" s="15"/>
      <c r="M50" s="16"/>
      <c r="N50" s="17"/>
      <c r="O50" s="17"/>
      <c r="P50" s="17"/>
      <c r="Q50" s="16"/>
      <c r="R50" s="13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3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</row>
    <row r="51" spans="1:47">
      <c r="A51" s="16"/>
      <c r="B51" s="14"/>
      <c r="C51" s="16"/>
      <c r="D51" s="15"/>
      <c r="E51" s="15"/>
      <c r="F51" s="24"/>
      <c r="G51" s="15"/>
      <c r="H51" s="15"/>
      <c r="I51" s="24"/>
      <c r="J51" s="15"/>
      <c r="K51" s="15"/>
      <c r="L51" s="15"/>
      <c r="M51" s="16"/>
      <c r="N51" s="17"/>
      <c r="O51" s="17"/>
      <c r="P51" s="17"/>
      <c r="Q51" s="16"/>
      <c r="R51" s="13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3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</row>
    <row r="52" spans="1:47">
      <c r="A52" s="16"/>
      <c r="B52" s="14"/>
      <c r="C52" s="16"/>
      <c r="D52" s="15"/>
      <c r="E52" s="15"/>
      <c r="F52" s="24"/>
      <c r="G52" s="15"/>
      <c r="H52" s="15"/>
      <c r="I52" s="24"/>
      <c r="J52" s="15"/>
      <c r="K52" s="15"/>
      <c r="L52" s="15"/>
      <c r="M52" s="16"/>
      <c r="N52" s="17"/>
      <c r="O52" s="17"/>
      <c r="P52" s="17"/>
      <c r="Q52" s="16"/>
      <c r="R52" s="13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3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</row>
    <row r="53" spans="1:47">
      <c r="A53" s="16"/>
      <c r="B53" s="14"/>
      <c r="C53" s="16"/>
      <c r="D53" s="15"/>
      <c r="E53" s="15"/>
      <c r="F53" s="24"/>
      <c r="G53" s="15"/>
      <c r="H53" s="15"/>
      <c r="I53" s="24"/>
      <c r="J53" s="15"/>
      <c r="K53" s="15"/>
      <c r="L53" s="15"/>
      <c r="M53" s="16"/>
      <c r="N53" s="17"/>
      <c r="O53" s="17"/>
      <c r="P53" s="17"/>
      <c r="Q53" s="16"/>
      <c r="R53" s="13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3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</row>
    <row r="54" spans="1:47">
      <c r="A54" s="16"/>
      <c r="B54" s="14"/>
      <c r="C54" s="16"/>
      <c r="D54" s="15"/>
      <c r="E54" s="15"/>
      <c r="F54" s="24"/>
      <c r="G54" s="15"/>
      <c r="H54" s="15"/>
      <c r="I54" s="24"/>
      <c r="J54" s="15"/>
      <c r="K54" s="15"/>
      <c r="L54" s="15"/>
      <c r="M54" s="16"/>
      <c r="N54" s="17"/>
      <c r="O54" s="17"/>
      <c r="P54" s="17"/>
      <c r="Q54" s="16"/>
      <c r="R54" s="13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3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</row>
    <row r="55" spans="1:47" ht="15.75">
      <c r="A55" s="16"/>
      <c r="B55" s="14"/>
      <c r="C55" s="16"/>
      <c r="D55" s="15"/>
      <c r="E55" s="15"/>
      <c r="F55" s="24"/>
      <c r="G55" s="15"/>
      <c r="H55" s="15"/>
      <c r="I55" s="24"/>
      <c r="J55" s="15"/>
      <c r="K55" s="15"/>
      <c r="L55" s="15"/>
      <c r="M55" s="16"/>
      <c r="N55" s="17"/>
      <c r="O55" s="17"/>
      <c r="P55" s="17"/>
      <c r="Q55" s="16"/>
      <c r="R55" s="10"/>
      <c r="S55" s="45"/>
      <c r="T55" s="50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3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</row>
    <row r="56" spans="1:47" ht="15.75">
      <c r="A56" s="16"/>
      <c r="B56" s="14"/>
      <c r="C56" s="16"/>
      <c r="D56" s="15"/>
      <c r="E56" s="15"/>
      <c r="F56" s="24"/>
      <c r="G56" s="15"/>
      <c r="H56" s="15"/>
      <c r="I56" s="24"/>
      <c r="J56" s="15"/>
      <c r="K56" s="15"/>
      <c r="L56" s="15"/>
      <c r="M56" s="16"/>
      <c r="N56" s="17"/>
      <c r="O56" s="17"/>
      <c r="P56" s="17"/>
      <c r="Q56" s="16"/>
      <c r="R56" s="10"/>
      <c r="S56" s="45"/>
      <c r="T56" s="50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3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</row>
    <row r="57" spans="1:47" ht="15.75">
      <c r="A57" s="16"/>
      <c r="B57" s="14"/>
      <c r="C57" s="16"/>
      <c r="D57" s="15"/>
      <c r="E57" s="15"/>
      <c r="F57" s="24"/>
      <c r="G57" s="15"/>
      <c r="H57" s="15"/>
      <c r="I57" s="24"/>
      <c r="J57" s="15"/>
      <c r="K57" s="15"/>
      <c r="L57" s="15"/>
      <c r="M57" s="16"/>
      <c r="N57" s="17"/>
      <c r="O57" s="17"/>
      <c r="P57" s="17"/>
      <c r="Q57" s="16"/>
      <c r="R57" s="10"/>
      <c r="S57" s="45"/>
      <c r="T57" s="50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3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</row>
    <row r="58" spans="1:47" ht="15.75">
      <c r="A58" s="10"/>
      <c r="B58" s="72"/>
      <c r="C58" s="19"/>
      <c r="D58" s="73"/>
      <c r="E58" s="73"/>
      <c r="F58" s="74"/>
      <c r="G58" s="73"/>
      <c r="H58" s="73"/>
      <c r="I58" s="74"/>
      <c r="J58" s="73"/>
      <c r="K58" s="73"/>
      <c r="L58" s="73"/>
      <c r="M58" s="45"/>
      <c r="N58" s="84"/>
      <c r="O58" s="84"/>
      <c r="P58" s="75"/>
      <c r="Q58" s="10"/>
      <c r="R58" s="10"/>
      <c r="S58" s="45"/>
      <c r="T58" s="50"/>
    </row>
    <row r="59" spans="1:47" ht="15.75">
      <c r="A59" s="10"/>
      <c r="B59" s="72"/>
      <c r="C59" s="19"/>
      <c r="D59" s="73"/>
      <c r="E59" s="73"/>
      <c r="F59" s="74"/>
      <c r="G59" s="73"/>
      <c r="H59" s="73"/>
      <c r="I59" s="74"/>
      <c r="J59" s="73"/>
      <c r="K59" s="73"/>
      <c r="L59" s="73"/>
      <c r="M59" s="45"/>
      <c r="N59" s="84"/>
      <c r="O59" s="84"/>
      <c r="P59" s="75"/>
      <c r="Q59" s="10"/>
      <c r="R59" s="10"/>
      <c r="S59" s="20"/>
      <c r="T59" s="21"/>
    </row>
    <row r="60" spans="1:47" ht="15.75">
      <c r="A60" s="10"/>
      <c r="B60" s="72"/>
      <c r="C60" s="19"/>
      <c r="D60" s="73"/>
      <c r="E60" s="73"/>
      <c r="F60" s="74"/>
      <c r="G60" s="73"/>
      <c r="H60" s="73"/>
      <c r="I60" s="74"/>
      <c r="J60" s="73"/>
      <c r="K60" s="73"/>
      <c r="L60" s="73"/>
      <c r="M60" s="45"/>
      <c r="N60" s="84"/>
      <c r="O60" s="84"/>
      <c r="P60" s="75"/>
      <c r="Q60" s="10"/>
      <c r="R60" s="10"/>
      <c r="S60" s="10"/>
      <c r="T60" s="45"/>
    </row>
    <row r="61" spans="1:47" ht="15.75">
      <c r="A61" s="9"/>
      <c r="B61" s="72"/>
      <c r="C61" s="19"/>
      <c r="D61" s="73"/>
      <c r="E61" s="73"/>
      <c r="F61" s="74"/>
      <c r="G61" s="73"/>
      <c r="H61" s="73"/>
      <c r="I61" s="74"/>
      <c r="J61" s="73"/>
      <c r="K61" s="73"/>
      <c r="L61" s="73"/>
      <c r="M61" s="45"/>
      <c r="N61" s="84"/>
      <c r="O61" s="84"/>
      <c r="P61" s="75"/>
      <c r="Q61" s="10"/>
      <c r="R61" s="10"/>
      <c r="S61" s="77"/>
      <c r="T61" s="78"/>
    </row>
    <row r="62" spans="1:47" ht="15.75">
      <c r="A62" s="10"/>
      <c r="B62" s="72"/>
      <c r="C62" s="19"/>
      <c r="D62" s="72"/>
      <c r="E62" s="72"/>
      <c r="F62" s="76"/>
      <c r="G62" s="72"/>
      <c r="H62" s="72"/>
      <c r="I62" s="76"/>
      <c r="J62" s="72"/>
      <c r="K62" s="72"/>
      <c r="L62" s="72"/>
      <c r="M62" s="45"/>
      <c r="N62" s="84"/>
      <c r="O62" s="84"/>
      <c r="P62" s="75"/>
      <c r="Q62" s="10"/>
      <c r="R62" s="10"/>
      <c r="S62" s="45"/>
      <c r="T62" s="50"/>
    </row>
    <row r="63" spans="1:47" ht="15.75">
      <c r="A63" s="10"/>
      <c r="B63" s="72"/>
      <c r="C63" s="10"/>
      <c r="D63" s="72"/>
      <c r="E63" s="72"/>
      <c r="F63" s="76"/>
      <c r="G63" s="72"/>
      <c r="H63" s="72"/>
      <c r="I63" s="76"/>
      <c r="J63" s="72"/>
      <c r="K63" s="72"/>
      <c r="L63" s="72"/>
      <c r="M63" s="10"/>
      <c r="N63" s="75"/>
      <c r="O63" s="75"/>
      <c r="P63" s="75"/>
      <c r="Q63" s="10"/>
      <c r="R63" s="10"/>
      <c r="S63" s="45"/>
      <c r="T63" s="50"/>
    </row>
    <row r="64" spans="1:47" ht="15.75">
      <c r="A64" s="10"/>
      <c r="B64" s="72"/>
      <c r="C64" s="10"/>
      <c r="D64" s="72"/>
      <c r="E64" s="72"/>
      <c r="F64" s="76"/>
      <c r="G64" s="72"/>
      <c r="H64" s="72"/>
      <c r="I64" s="76"/>
      <c r="J64" s="72"/>
      <c r="K64" s="72"/>
      <c r="L64" s="72"/>
      <c r="M64" s="10"/>
      <c r="N64" s="75"/>
      <c r="O64" s="75"/>
      <c r="P64" s="75"/>
      <c r="Q64" s="10"/>
      <c r="R64" s="10"/>
      <c r="S64" s="45"/>
      <c r="T64" s="50"/>
    </row>
    <row r="65" spans="1:20" ht="15.75">
      <c r="A65" s="10"/>
      <c r="B65" s="56"/>
      <c r="C65" s="10"/>
      <c r="D65" s="56"/>
      <c r="E65" s="56"/>
      <c r="F65" s="67"/>
      <c r="G65" s="56"/>
      <c r="H65" s="56"/>
      <c r="I65" s="67"/>
      <c r="J65" s="56"/>
      <c r="K65" s="72"/>
      <c r="L65" s="72"/>
      <c r="M65" s="10"/>
      <c r="N65" s="75"/>
      <c r="O65" s="75"/>
      <c r="P65" s="75"/>
      <c r="Q65" s="10"/>
      <c r="R65" s="10"/>
      <c r="S65" s="45"/>
      <c r="T65" s="50"/>
    </row>
    <row r="66" spans="1:20" ht="15.75">
      <c r="A66" s="10"/>
      <c r="B66" s="56"/>
      <c r="C66" s="10"/>
      <c r="D66" s="56"/>
      <c r="E66" s="56"/>
      <c r="F66" s="67"/>
      <c r="G66" s="56"/>
      <c r="H66" s="56"/>
      <c r="I66" s="67"/>
      <c r="J66" s="56"/>
      <c r="K66" s="72"/>
      <c r="L66" s="72"/>
      <c r="M66" s="10"/>
      <c r="N66" s="75"/>
      <c r="O66" s="75"/>
      <c r="P66" s="75"/>
      <c r="Q66" s="10"/>
      <c r="R66" s="10"/>
      <c r="S66" s="45"/>
      <c r="T66" s="50"/>
    </row>
    <row r="67" spans="1:20" ht="15.75">
      <c r="A67" s="10"/>
      <c r="B67" s="56"/>
      <c r="C67" s="10"/>
      <c r="D67" s="56"/>
      <c r="E67" s="56"/>
      <c r="F67" s="67"/>
      <c r="G67" s="56"/>
      <c r="H67" s="56"/>
      <c r="I67" s="67"/>
      <c r="J67" s="56"/>
      <c r="K67" s="72"/>
      <c r="L67" s="72"/>
      <c r="M67" s="10"/>
      <c r="N67" s="75"/>
      <c r="O67" s="75"/>
      <c r="P67" s="75"/>
      <c r="Q67" s="10"/>
      <c r="R67" s="10"/>
      <c r="S67" s="45"/>
      <c r="T67" s="50"/>
    </row>
    <row r="68" spans="1:20" ht="15.75">
      <c r="A68" s="10"/>
      <c r="B68" s="56"/>
      <c r="C68" s="10"/>
      <c r="D68" s="56"/>
      <c r="E68" s="56"/>
      <c r="F68" s="67"/>
      <c r="G68" s="56"/>
      <c r="H68" s="56"/>
      <c r="I68" s="67"/>
      <c r="J68" s="56"/>
      <c r="K68" s="72"/>
      <c r="L68" s="72"/>
      <c r="M68" s="10"/>
      <c r="N68" s="75"/>
      <c r="O68" s="75"/>
      <c r="P68" s="75"/>
      <c r="Q68" s="10"/>
      <c r="R68" s="51"/>
      <c r="S68" s="20"/>
      <c r="T68" s="23"/>
    </row>
    <row r="69" spans="1:20">
      <c r="A69" s="10"/>
      <c r="B69" s="56"/>
      <c r="C69" s="10"/>
      <c r="D69" s="56"/>
      <c r="E69" s="56"/>
      <c r="F69" s="67"/>
      <c r="G69" s="56"/>
      <c r="H69" s="56"/>
      <c r="I69" s="67"/>
      <c r="J69" s="56"/>
      <c r="K69" s="72"/>
      <c r="L69" s="72"/>
      <c r="M69" s="10"/>
      <c r="N69" s="75"/>
      <c r="O69" s="75"/>
      <c r="P69" s="75"/>
      <c r="Q69" s="10"/>
    </row>
    <row r="70" spans="1:20">
      <c r="A70" s="10"/>
      <c r="B70" s="56"/>
      <c r="C70" s="10"/>
      <c r="D70" s="56"/>
      <c r="E70" s="56"/>
      <c r="F70" s="67"/>
      <c r="G70" s="56"/>
      <c r="H70" s="56"/>
      <c r="I70" s="67"/>
      <c r="J70" s="56"/>
      <c r="K70" s="72"/>
      <c r="L70" s="72"/>
      <c r="M70" s="10"/>
      <c r="N70" s="75"/>
      <c r="O70" s="75"/>
      <c r="P70" s="75"/>
      <c r="Q70" s="10"/>
    </row>
    <row r="71" spans="1:20" ht="15.75">
      <c r="A71" s="10"/>
      <c r="B71" s="22"/>
      <c r="C71" s="10"/>
      <c r="D71" s="22"/>
      <c r="E71" s="22"/>
      <c r="F71" s="25"/>
      <c r="G71" s="22"/>
      <c r="H71" s="22"/>
      <c r="I71" s="25"/>
      <c r="J71" s="22"/>
      <c r="K71" s="72"/>
      <c r="L71" s="72"/>
      <c r="M71" s="10"/>
      <c r="N71" s="75"/>
      <c r="O71" s="75"/>
      <c r="P71" s="75"/>
      <c r="Q71" s="10"/>
    </row>
  </sheetData>
  <pageMargins left="0.7" right="0.7" top="0.75" bottom="0.75" header="0.3" footer="0.3"/>
  <legacyDrawing r:id="rId1"/>
</worksheet>
</file>

<file path=xl/worksheets/sheet3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U71"/>
  <sheetViews>
    <sheetView zoomScale="70" zoomScaleNormal="70" workbookViewId="0">
      <selection activeCell="E41" sqref="E41"/>
    </sheetView>
  </sheetViews>
  <sheetFormatPr defaultColWidth="8.625" defaultRowHeight="15"/>
  <cols>
    <col min="1" max="1" width="49.5" style="12" customWidth="1"/>
    <col min="2" max="2" width="17.625" style="52" customWidth="1"/>
    <col min="3" max="3" width="17.625" style="12" customWidth="1"/>
    <col min="4" max="12" width="17.625" style="52" customWidth="1"/>
    <col min="13" max="20" width="17.625" style="12" customWidth="1"/>
    <col min="21" max="16384" width="8.625" style="12"/>
  </cols>
  <sheetData>
    <row r="1" spans="1:34" ht="18.75">
      <c r="A1" s="3" t="s">
        <v>0</v>
      </c>
      <c r="Q1" s="4"/>
      <c r="R1" s="4"/>
      <c r="S1" s="4"/>
      <c r="T1" s="4"/>
    </row>
    <row r="2" spans="1:34" ht="15.75">
      <c r="A2" s="79" t="s">
        <v>104</v>
      </c>
      <c r="Q2" s="5"/>
      <c r="AG2" s="53"/>
      <c r="AH2" s="5"/>
    </row>
    <row r="3" spans="1:34" ht="30">
      <c r="A3" s="6">
        <v>2017</v>
      </c>
      <c r="C3" s="54" t="s">
        <v>1</v>
      </c>
      <c r="D3" s="54" t="s">
        <v>32</v>
      </c>
      <c r="E3" s="54" t="s">
        <v>2</v>
      </c>
      <c r="F3" s="55" t="s">
        <v>3</v>
      </c>
      <c r="G3" s="54" t="s">
        <v>17</v>
      </c>
      <c r="H3" s="54" t="s">
        <v>52</v>
      </c>
      <c r="I3" s="55" t="s">
        <v>5</v>
      </c>
      <c r="J3" s="54" t="s">
        <v>4</v>
      </c>
      <c r="K3" s="54" t="s">
        <v>6</v>
      </c>
      <c r="L3" s="54" t="s">
        <v>7</v>
      </c>
      <c r="M3" s="54" t="s">
        <v>68</v>
      </c>
      <c r="N3" s="54" t="s">
        <v>68</v>
      </c>
      <c r="O3" s="55" t="s">
        <v>68</v>
      </c>
      <c r="P3" s="57" t="s">
        <v>9</v>
      </c>
      <c r="Q3" s="53"/>
      <c r="AG3" s="53"/>
      <c r="AH3" s="53"/>
    </row>
    <row r="4" spans="1:34" s="29" customFormat="1" ht="11.25">
      <c r="A4" s="81" t="s">
        <v>60</v>
      </c>
      <c r="C4" s="80" t="s">
        <v>58</v>
      </c>
      <c r="D4" s="80" t="s">
        <v>59</v>
      </c>
      <c r="E4" s="27"/>
      <c r="F4" s="80" t="s">
        <v>61</v>
      </c>
      <c r="G4" s="27"/>
      <c r="H4" s="27"/>
      <c r="I4" s="80" t="s">
        <v>62</v>
      </c>
      <c r="J4" s="27"/>
      <c r="K4" s="27"/>
      <c r="L4" s="27"/>
      <c r="M4" s="27"/>
      <c r="N4" s="28"/>
      <c r="O4" s="28"/>
      <c r="P4" s="82" t="s">
        <v>66</v>
      </c>
      <c r="Q4" s="30"/>
      <c r="AG4" s="30"/>
      <c r="AH4" s="30"/>
    </row>
    <row r="5" spans="1:34" ht="15.75">
      <c r="A5" s="5" t="s">
        <v>53</v>
      </c>
      <c r="B5" s="60"/>
      <c r="C5" s="106">
        <f>[3]Solceller!$C$35</f>
        <v>1149.5</v>
      </c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3">
        <f>SUM(D5:O5)</f>
        <v>0</v>
      </c>
      <c r="Q5" s="53"/>
      <c r="AG5" s="53"/>
      <c r="AH5" s="53"/>
    </row>
    <row r="6" spans="1:34" ht="15.75">
      <c r="A6" s="5" t="s">
        <v>73</v>
      </c>
      <c r="B6" s="60"/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>
        <f t="shared" ref="P6:P11" si="0">SUM(D6:O6)</f>
        <v>0</v>
      </c>
      <c r="Q6" s="53"/>
      <c r="AG6" s="53"/>
      <c r="AH6" s="53"/>
    </row>
    <row r="7" spans="1:34" ht="15.75">
      <c r="A7" s="5" t="s">
        <v>10</v>
      </c>
      <c r="B7" s="60"/>
      <c r="C7" s="93">
        <f>[3]Elproduktion!$N$1282</f>
        <v>0</v>
      </c>
      <c r="D7" s="93">
        <f>[3]Elproduktion!$N$1283</f>
        <v>0</v>
      </c>
      <c r="E7" s="93">
        <f>[3]Elproduktion!$Q$1284</f>
        <v>0</v>
      </c>
      <c r="F7" s="93">
        <f>[3]Elproduktion!$N$1285</f>
        <v>0</v>
      </c>
      <c r="G7" s="93">
        <f>[3]Elproduktion!$R$1286</f>
        <v>0</v>
      </c>
      <c r="H7" s="93">
        <f>[3]Elproduktion!$S$1287</f>
        <v>0</v>
      </c>
      <c r="I7" s="93">
        <f>[3]Elproduktion!$N$1288</f>
        <v>0</v>
      </c>
      <c r="J7" s="93">
        <f>[3]Elproduktion!$T$1286</f>
        <v>0</v>
      </c>
      <c r="K7" s="93">
        <f>[3]Elproduktion!U1284</f>
        <v>0</v>
      </c>
      <c r="L7" s="93">
        <f>[3]Elproduktion!V1284</f>
        <v>0</v>
      </c>
      <c r="M7" s="93"/>
      <c r="N7" s="93"/>
      <c r="O7" s="93"/>
      <c r="P7" s="93">
        <f t="shared" si="0"/>
        <v>0</v>
      </c>
      <c r="Q7" s="53"/>
      <c r="AG7" s="53"/>
      <c r="AH7" s="53"/>
    </row>
    <row r="8" spans="1:34" ht="15.75">
      <c r="A8" s="5" t="s">
        <v>11</v>
      </c>
      <c r="B8" s="60"/>
      <c r="C8" s="93">
        <f>[3]Elproduktion!$N$1290</f>
        <v>0</v>
      </c>
      <c r="D8" s="93">
        <f>[3]Elproduktion!$N$1291</f>
        <v>0</v>
      </c>
      <c r="E8" s="93">
        <f>[3]Elproduktion!$Q$1292</f>
        <v>0</v>
      </c>
      <c r="F8" s="93">
        <f>[3]Elproduktion!$N$1293</f>
        <v>0</v>
      </c>
      <c r="G8" s="93">
        <f>[3]Elproduktion!$R$1294</f>
        <v>0</v>
      </c>
      <c r="H8" s="93">
        <f>[3]Elproduktion!$S$1295</f>
        <v>0</v>
      </c>
      <c r="I8" s="93">
        <f>[3]Elproduktion!$N$1296</f>
        <v>0</v>
      </c>
      <c r="J8" s="93">
        <f>[3]Elproduktion!$T$1294</f>
        <v>0</v>
      </c>
      <c r="K8" s="93">
        <f>[3]Elproduktion!U1292</f>
        <v>0</v>
      </c>
      <c r="L8" s="93">
        <f>[3]Elproduktion!V1292</f>
        <v>0</v>
      </c>
      <c r="M8" s="93"/>
      <c r="N8" s="93"/>
      <c r="O8" s="93"/>
      <c r="P8" s="93">
        <f t="shared" si="0"/>
        <v>0</v>
      </c>
      <c r="Q8" s="53"/>
      <c r="AG8" s="53"/>
      <c r="AH8" s="53"/>
    </row>
    <row r="9" spans="1:34" ht="15.75">
      <c r="A9" s="5" t="s">
        <v>12</v>
      </c>
      <c r="B9" s="60"/>
      <c r="C9" s="93">
        <f>[3]Elproduktion!$N$1298</f>
        <v>0</v>
      </c>
      <c r="D9" s="93">
        <f>[3]Elproduktion!$N$1299</f>
        <v>0</v>
      </c>
      <c r="E9" s="93">
        <f>[3]Elproduktion!$Q$1300</f>
        <v>0</v>
      </c>
      <c r="F9" s="93">
        <f>[3]Elproduktion!$N$1301</f>
        <v>0</v>
      </c>
      <c r="G9" s="93">
        <f>[3]Elproduktion!$R$1302</f>
        <v>0</v>
      </c>
      <c r="H9" s="93">
        <f>[3]Elproduktion!$S$1303</f>
        <v>0</v>
      </c>
      <c r="I9" s="93">
        <f>[3]Elproduktion!$N$1304</f>
        <v>0</v>
      </c>
      <c r="J9" s="93">
        <f>[3]Elproduktion!$T$1302</f>
        <v>0</v>
      </c>
      <c r="K9" s="93">
        <f>[3]Elproduktion!U1300</f>
        <v>0</v>
      </c>
      <c r="L9" s="93">
        <f>[3]Elproduktion!V1300</f>
        <v>0</v>
      </c>
      <c r="M9" s="93"/>
      <c r="N9" s="93"/>
      <c r="O9" s="93"/>
      <c r="P9" s="93">
        <f t="shared" si="0"/>
        <v>0</v>
      </c>
      <c r="Q9" s="53"/>
      <c r="AG9" s="53"/>
      <c r="AH9" s="53"/>
    </row>
    <row r="10" spans="1:34" ht="15.75">
      <c r="A10" s="5" t="s">
        <v>13</v>
      </c>
      <c r="B10" s="60"/>
      <c r="C10" s="93">
        <f>[3]Elproduktion!$N$1306</f>
        <v>38663</v>
      </c>
      <c r="D10" s="93">
        <f>[3]Elproduktion!$N$1307</f>
        <v>0</v>
      </c>
      <c r="E10" s="93">
        <f>[3]Elproduktion!$Q$1308</f>
        <v>0</v>
      </c>
      <c r="F10" s="93">
        <f>[3]Elproduktion!$N$1309</f>
        <v>0</v>
      </c>
      <c r="G10" s="93">
        <f>[3]Elproduktion!$R$1310</f>
        <v>0</v>
      </c>
      <c r="H10" s="93">
        <f>[3]Elproduktion!$S$1311</f>
        <v>0</v>
      </c>
      <c r="I10" s="93">
        <f>[3]Elproduktion!$N$1312</f>
        <v>0</v>
      </c>
      <c r="J10" s="93">
        <f>[3]Elproduktion!$T$1310</f>
        <v>0</v>
      </c>
      <c r="K10" s="93">
        <f>[3]Elproduktion!U1308</f>
        <v>0</v>
      </c>
      <c r="L10" s="93">
        <f>[3]Elproduktion!V1308</f>
        <v>0</v>
      </c>
      <c r="M10" s="93"/>
      <c r="N10" s="93"/>
      <c r="O10" s="93"/>
      <c r="P10" s="93">
        <f t="shared" si="0"/>
        <v>0</v>
      </c>
      <c r="Q10" s="53"/>
      <c r="R10" s="5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3"/>
      <c r="AH10" s="53"/>
    </row>
    <row r="11" spans="1:34" ht="15.75">
      <c r="A11" s="5" t="s">
        <v>14</v>
      </c>
      <c r="B11" s="60"/>
      <c r="C11" s="106">
        <f>SUM(C5:C10)</f>
        <v>39812.5</v>
      </c>
      <c r="D11" s="93">
        <f t="shared" ref="D11:O11" si="1">SUM(D5:D10)</f>
        <v>0</v>
      </c>
      <c r="E11" s="93">
        <f t="shared" si="1"/>
        <v>0</v>
      </c>
      <c r="F11" s="93">
        <f t="shared" si="1"/>
        <v>0</v>
      </c>
      <c r="G11" s="93">
        <f t="shared" si="1"/>
        <v>0</v>
      </c>
      <c r="H11" s="93">
        <f t="shared" si="1"/>
        <v>0</v>
      </c>
      <c r="I11" s="93">
        <f t="shared" si="1"/>
        <v>0</v>
      </c>
      <c r="J11" s="93">
        <f t="shared" si="1"/>
        <v>0</v>
      </c>
      <c r="K11" s="93">
        <f t="shared" si="1"/>
        <v>0</v>
      </c>
      <c r="L11" s="93">
        <f t="shared" si="1"/>
        <v>0</v>
      </c>
      <c r="M11" s="93">
        <f t="shared" si="1"/>
        <v>0</v>
      </c>
      <c r="N11" s="93">
        <f t="shared" si="1"/>
        <v>0</v>
      </c>
      <c r="O11" s="93">
        <f t="shared" si="1"/>
        <v>0</v>
      </c>
      <c r="P11" s="93">
        <f t="shared" si="0"/>
        <v>0</v>
      </c>
      <c r="Q11" s="53"/>
      <c r="R11" s="5"/>
      <c r="S11" s="59"/>
      <c r="T11" s="59"/>
      <c r="U11" s="59"/>
      <c r="V11" s="59"/>
      <c r="W11" s="59"/>
      <c r="X11" s="59"/>
      <c r="Y11" s="59"/>
      <c r="Z11" s="59"/>
      <c r="AA11" s="59"/>
      <c r="AB11" s="59"/>
      <c r="AC11" s="59"/>
      <c r="AD11" s="59"/>
      <c r="AE11" s="59"/>
      <c r="AF11" s="59"/>
      <c r="AG11" s="53"/>
      <c r="AH11" s="53"/>
    </row>
    <row r="12" spans="1:34" ht="15.75">
      <c r="B12" s="60"/>
      <c r="C12" s="60"/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4"/>
      <c r="R12" s="4"/>
      <c r="S12" s="4"/>
      <c r="T12" s="4"/>
    </row>
    <row r="13" spans="1:34" ht="15.75">
      <c r="B13" s="60"/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4"/>
      <c r="R13" s="4"/>
      <c r="S13" s="4"/>
      <c r="T13" s="4"/>
    </row>
    <row r="14" spans="1:34" ht="18.75">
      <c r="A14" s="3" t="s">
        <v>15</v>
      </c>
      <c r="B14" s="7"/>
      <c r="C14" s="60"/>
      <c r="D14" s="7"/>
      <c r="E14" s="7"/>
      <c r="F14" s="7"/>
      <c r="G14" s="7"/>
      <c r="H14" s="7"/>
      <c r="I14" s="7"/>
      <c r="J14" s="60"/>
      <c r="K14" s="60"/>
      <c r="L14" s="60"/>
      <c r="M14" s="60"/>
      <c r="N14" s="60"/>
      <c r="O14" s="60"/>
      <c r="P14" s="7"/>
      <c r="Q14" s="4"/>
      <c r="R14" s="4"/>
      <c r="S14" s="4"/>
      <c r="T14" s="4"/>
    </row>
    <row r="15" spans="1:34" ht="15.75">
      <c r="A15" s="79" t="str">
        <f>A2</f>
        <v>1292 Ängelholm</v>
      </c>
      <c r="B15" s="60"/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4"/>
      <c r="R15" s="4"/>
      <c r="S15" s="4"/>
      <c r="T15" s="4"/>
    </row>
    <row r="16" spans="1:34" ht="30">
      <c r="A16" s="6">
        <v>2017</v>
      </c>
      <c r="B16" s="54" t="s">
        <v>16</v>
      </c>
      <c r="C16" s="67" t="s">
        <v>8</v>
      </c>
      <c r="D16" s="54" t="s">
        <v>32</v>
      </c>
      <c r="E16" s="54" t="s">
        <v>2</v>
      </c>
      <c r="F16" s="55" t="s">
        <v>3</v>
      </c>
      <c r="G16" s="54" t="s">
        <v>17</v>
      </c>
      <c r="H16" s="54" t="s">
        <v>52</v>
      </c>
      <c r="I16" s="55" t="s">
        <v>5</v>
      </c>
      <c r="J16" s="54" t="s">
        <v>4</v>
      </c>
      <c r="K16" s="54" t="s">
        <v>6</v>
      </c>
      <c r="L16" s="54" t="s">
        <v>7</v>
      </c>
      <c r="M16" s="54" t="s">
        <v>71</v>
      </c>
      <c r="N16" s="54" t="s">
        <v>68</v>
      </c>
      <c r="O16" s="55" t="s">
        <v>68</v>
      </c>
      <c r="P16" s="57" t="s">
        <v>9</v>
      </c>
      <c r="Q16" s="53"/>
      <c r="AG16" s="53"/>
      <c r="AH16" s="53"/>
    </row>
    <row r="17" spans="1:34" s="29" customFormat="1" ht="11.25">
      <c r="A17" s="81" t="s">
        <v>60</v>
      </c>
      <c r="B17" s="80" t="s">
        <v>63</v>
      </c>
      <c r="C17" s="49"/>
      <c r="D17" s="80" t="s">
        <v>59</v>
      </c>
      <c r="E17" s="27"/>
      <c r="F17" s="80" t="s">
        <v>61</v>
      </c>
      <c r="G17" s="27"/>
      <c r="H17" s="27"/>
      <c r="I17" s="80" t="s">
        <v>62</v>
      </c>
      <c r="J17" s="27"/>
      <c r="K17" s="27"/>
      <c r="L17" s="27"/>
      <c r="M17" s="27"/>
      <c r="N17" s="28"/>
      <c r="O17" s="28"/>
      <c r="P17" s="82" t="s">
        <v>66</v>
      </c>
      <c r="Q17" s="30"/>
      <c r="AG17" s="30"/>
      <c r="AH17" s="30"/>
    </row>
    <row r="18" spans="1:34" ht="15.75">
      <c r="A18" s="5" t="s">
        <v>18</v>
      </c>
      <c r="B18" s="110">
        <f>[3]Fjärrvärmeproduktion!$N$1794</f>
        <v>0</v>
      </c>
      <c r="C18" s="112"/>
      <c r="D18" s="110">
        <f>[3]Fjärrvärmeproduktion!$N$1795</f>
        <v>0</v>
      </c>
      <c r="E18" s="112">
        <f>[3]Fjärrvärmeproduktion!$Q$1796</f>
        <v>0</v>
      </c>
      <c r="F18" s="112">
        <f>[3]Fjärrvärmeproduktion!$N$1797</f>
        <v>0</v>
      </c>
      <c r="G18" s="112">
        <f>[3]Fjärrvärmeproduktion!$R$1798</f>
        <v>0</v>
      </c>
      <c r="H18" s="112">
        <f>[3]Fjärrvärmeproduktion!$S$1799</f>
        <v>0</v>
      </c>
      <c r="I18" s="112">
        <f>[3]Fjärrvärmeproduktion!$N$1800</f>
        <v>0</v>
      </c>
      <c r="J18" s="112">
        <f>[3]Fjärrvärmeproduktion!$T$1798</f>
        <v>0</v>
      </c>
      <c r="K18" s="112">
        <f>[3]Fjärrvärmeproduktion!U1796</f>
        <v>0</v>
      </c>
      <c r="L18" s="112">
        <f>[3]Fjärrvärmeproduktion!V1796</f>
        <v>0</v>
      </c>
      <c r="M18" s="112">
        <f>[3]Fjärrvärmeproduktion!$W$1799</f>
        <v>0</v>
      </c>
      <c r="N18" s="112"/>
      <c r="O18" s="112"/>
      <c r="P18" s="112">
        <f>SUM(C18:O18)</f>
        <v>0</v>
      </c>
      <c r="Q18" s="4"/>
      <c r="R18" s="4"/>
      <c r="S18" s="4"/>
      <c r="T18" s="4"/>
    </row>
    <row r="19" spans="1:34" ht="15.75">
      <c r="A19" s="5" t="s">
        <v>19</v>
      </c>
      <c r="B19" s="127">
        <f>[3]Fjärrvärmeproduktion!$N$1802</f>
        <v>222424</v>
      </c>
      <c r="C19" s="112"/>
      <c r="D19" s="127">
        <f>[3]Fjärrvärmeproduktion!$N$1803</f>
        <v>268</v>
      </c>
      <c r="E19" s="112">
        <f>[3]Fjärrvärmeproduktion!$Q$1804</f>
        <v>0</v>
      </c>
      <c r="F19" s="112">
        <f>[3]Fjärrvärmeproduktion!$N$1805</f>
        <v>0</v>
      </c>
      <c r="G19" s="126">
        <f>[3]Fjärrvärmeproduktion!$R$1806</f>
        <v>0</v>
      </c>
      <c r="H19" s="126">
        <f>[3]Fjärrvärmeproduktion!$S$1807</f>
        <v>24248.340017478884</v>
      </c>
      <c r="I19" s="112">
        <f>[3]Fjärrvärmeproduktion!$N$1808</f>
        <v>0</v>
      </c>
      <c r="J19" s="112">
        <f>[3]Fjärrvärmeproduktion!$T$1806</f>
        <v>0</v>
      </c>
      <c r="K19" s="112">
        <f>[3]Fjärrvärmeproduktion!U1804</f>
        <v>0</v>
      </c>
      <c r="L19" s="126">
        <f>[3]Fjärrvärmeproduktion!V1804</f>
        <v>1143.4521865900001</v>
      </c>
      <c r="M19" s="126">
        <f>[3]Fjärrvärmeproduktion!$W$1807</f>
        <v>192989.46651656818</v>
      </c>
      <c r="N19" s="112"/>
      <c r="O19" s="112"/>
      <c r="P19" s="126">
        <f t="shared" ref="P19:P24" si="2">SUM(C19:O19)</f>
        <v>218649.25872063707</v>
      </c>
      <c r="Q19" s="4"/>
      <c r="R19" s="4"/>
      <c r="S19" s="4"/>
      <c r="T19" s="4"/>
    </row>
    <row r="20" spans="1:34" ht="15.75">
      <c r="A20" s="5" t="s">
        <v>20</v>
      </c>
      <c r="B20" s="127">
        <f>[3]Fjärrvärmeproduktion!$N$1810</f>
        <v>0</v>
      </c>
      <c r="C20" s="112"/>
      <c r="D20" s="110">
        <f>[3]Fjärrvärmeproduktion!$N$1811</f>
        <v>0</v>
      </c>
      <c r="E20" s="112">
        <f>[3]Fjärrvärmeproduktion!$Q$1812</f>
        <v>0</v>
      </c>
      <c r="F20" s="112">
        <f>[3]Fjärrvärmeproduktion!$N$1813</f>
        <v>0</v>
      </c>
      <c r="G20" s="112">
        <f>[3]Fjärrvärmeproduktion!$R$1814</f>
        <v>0</v>
      </c>
      <c r="H20" s="112">
        <f>[3]Fjärrvärmeproduktion!$S$1815</f>
        <v>0</v>
      </c>
      <c r="I20" s="112">
        <f>[3]Fjärrvärmeproduktion!$N$1816</f>
        <v>0</v>
      </c>
      <c r="J20" s="112">
        <f>[3]Fjärrvärmeproduktion!$T$1814</f>
        <v>0</v>
      </c>
      <c r="K20" s="112">
        <f>[3]Fjärrvärmeproduktion!U1812</f>
        <v>0</v>
      </c>
      <c r="L20" s="112">
        <f>[3]Fjärrvärmeproduktion!V1812</f>
        <v>0</v>
      </c>
      <c r="M20" s="112">
        <f>[3]Fjärrvärmeproduktion!$W$1815</f>
        <v>0</v>
      </c>
      <c r="N20" s="112"/>
      <c r="O20" s="112"/>
      <c r="P20" s="112">
        <f t="shared" si="2"/>
        <v>0</v>
      </c>
      <c r="Q20" s="4"/>
      <c r="R20" s="4"/>
      <c r="S20" s="4"/>
      <c r="T20" s="4"/>
    </row>
    <row r="21" spans="1:34" ht="16.5" thickBot="1">
      <c r="A21" s="5" t="s">
        <v>21</v>
      </c>
      <c r="B21" s="127">
        <f>[3]Fjärrvärmeproduktion!$N$1818</f>
        <v>0</v>
      </c>
      <c r="C21" s="112"/>
      <c r="D21" s="110">
        <f>[3]Fjärrvärmeproduktion!$N$1819</f>
        <v>0</v>
      </c>
      <c r="E21" s="112">
        <f>[3]Fjärrvärmeproduktion!$Q$1820</f>
        <v>0</v>
      </c>
      <c r="F21" s="112">
        <f>[3]Fjärrvärmeproduktion!$N$1821</f>
        <v>0</v>
      </c>
      <c r="G21" s="112">
        <f>[3]Fjärrvärmeproduktion!$R$1822</f>
        <v>0</v>
      </c>
      <c r="H21" s="112">
        <f>[3]Fjärrvärmeproduktion!$S$1823</f>
        <v>0</v>
      </c>
      <c r="I21" s="112">
        <f>[3]Fjärrvärmeproduktion!$N$1824</f>
        <v>0</v>
      </c>
      <c r="J21" s="112">
        <f>[3]Fjärrvärmeproduktion!$T$1822</f>
        <v>0</v>
      </c>
      <c r="K21" s="112">
        <f>[3]Fjärrvärmeproduktion!U1820</f>
        <v>0</v>
      </c>
      <c r="L21" s="112">
        <f>[3]Fjärrvärmeproduktion!V1820</f>
        <v>0</v>
      </c>
      <c r="M21" s="112">
        <f>[3]Fjärrvärmeproduktion!$W$1823</f>
        <v>0</v>
      </c>
      <c r="N21" s="112"/>
      <c r="O21" s="112"/>
      <c r="P21" s="112">
        <f t="shared" si="2"/>
        <v>0</v>
      </c>
      <c r="Q21" s="4"/>
      <c r="R21" s="37"/>
      <c r="S21" s="37"/>
      <c r="T21" s="37"/>
    </row>
    <row r="22" spans="1:34" ht="15.75">
      <c r="A22" s="5" t="s">
        <v>22</v>
      </c>
      <c r="B22" s="127">
        <f>[3]Fjärrvärmeproduktion!$N$1826</f>
        <v>1868</v>
      </c>
      <c r="C22" s="112"/>
      <c r="D22" s="110">
        <f>[3]Fjärrvärmeproduktion!$N$1827</f>
        <v>0</v>
      </c>
      <c r="E22" s="112">
        <f>[3]Fjärrvärmeproduktion!$Q$1828</f>
        <v>0</v>
      </c>
      <c r="F22" s="112">
        <f>[3]Fjärrvärmeproduktion!$N$1829</f>
        <v>0</v>
      </c>
      <c r="G22" s="112">
        <f>[3]Fjärrvärmeproduktion!$R$1830</f>
        <v>0</v>
      </c>
      <c r="H22" s="112">
        <f>[3]Fjärrvärmeproduktion!$S$1831</f>
        <v>0</v>
      </c>
      <c r="I22" s="112">
        <f>[3]Fjärrvärmeproduktion!$N$1832</f>
        <v>0</v>
      </c>
      <c r="J22" s="112">
        <f>[3]Fjärrvärmeproduktion!$T$1830</f>
        <v>0</v>
      </c>
      <c r="K22" s="112">
        <f>[3]Fjärrvärmeproduktion!U1828</f>
        <v>0</v>
      </c>
      <c r="L22" s="112">
        <f>[3]Fjärrvärmeproduktion!V1828</f>
        <v>0</v>
      </c>
      <c r="M22" s="112">
        <f>[3]Fjärrvärmeproduktion!$W$1831</f>
        <v>0</v>
      </c>
      <c r="N22" s="112"/>
      <c r="O22" s="112"/>
      <c r="P22" s="112">
        <f t="shared" si="2"/>
        <v>0</v>
      </c>
      <c r="Q22" s="31"/>
      <c r="R22" s="43" t="s">
        <v>24</v>
      </c>
      <c r="S22" s="88" t="str">
        <f>ROUND(P43/1000,0) &amp;" GWh"</f>
        <v>1207 GWh</v>
      </c>
      <c r="T22" s="38"/>
      <c r="U22" s="36"/>
    </row>
    <row r="23" spans="1:34" ht="15.75">
      <c r="A23" s="5" t="s">
        <v>23</v>
      </c>
      <c r="B23" s="127">
        <f>[3]Fjärrvärmeproduktion!$N$1834</f>
        <v>0</v>
      </c>
      <c r="C23" s="112"/>
      <c r="D23" s="110">
        <f>[3]Fjärrvärmeproduktion!$N$1835</f>
        <v>0</v>
      </c>
      <c r="E23" s="112">
        <f>[3]Fjärrvärmeproduktion!$Q$1836</f>
        <v>0</v>
      </c>
      <c r="F23" s="112">
        <f>[3]Fjärrvärmeproduktion!$N$1837</f>
        <v>0</v>
      </c>
      <c r="G23" s="112">
        <f>[3]Fjärrvärmeproduktion!$R$1838</f>
        <v>0</v>
      </c>
      <c r="H23" s="112">
        <f>[3]Fjärrvärmeproduktion!$S$1839</f>
        <v>0</v>
      </c>
      <c r="I23" s="112">
        <f>[3]Fjärrvärmeproduktion!$N$1840</f>
        <v>0</v>
      </c>
      <c r="J23" s="112">
        <f>[3]Fjärrvärmeproduktion!$T$1838</f>
        <v>0</v>
      </c>
      <c r="K23" s="112">
        <f>[3]Fjärrvärmeproduktion!U1836</f>
        <v>0</v>
      </c>
      <c r="L23" s="112">
        <f>[3]Fjärrvärmeproduktion!V1836</f>
        <v>0</v>
      </c>
      <c r="M23" s="112">
        <f>[3]Fjärrvärmeproduktion!$W$1839</f>
        <v>0</v>
      </c>
      <c r="N23" s="112"/>
      <c r="O23" s="112"/>
      <c r="P23" s="112">
        <f t="shared" si="2"/>
        <v>0</v>
      </c>
      <c r="Q23" s="31"/>
      <c r="R23" s="41"/>
      <c r="S23" s="4"/>
      <c r="T23" s="39"/>
      <c r="U23" s="36"/>
    </row>
    <row r="24" spans="1:34" ht="15.75">
      <c r="A24" s="5" t="s">
        <v>14</v>
      </c>
      <c r="B24" s="126">
        <f>SUM(B18:B23)</f>
        <v>224292</v>
      </c>
      <c r="C24" s="112">
        <f t="shared" ref="C24:O24" si="3">SUM(C18:C23)</f>
        <v>0</v>
      </c>
      <c r="D24" s="126">
        <f t="shared" si="3"/>
        <v>268</v>
      </c>
      <c r="E24" s="112">
        <f t="shared" si="3"/>
        <v>0</v>
      </c>
      <c r="F24" s="112">
        <f t="shared" si="3"/>
        <v>0</v>
      </c>
      <c r="G24" s="126">
        <f t="shared" si="3"/>
        <v>0</v>
      </c>
      <c r="H24" s="126">
        <f t="shared" si="3"/>
        <v>24248.340017478884</v>
      </c>
      <c r="I24" s="112">
        <f t="shared" si="3"/>
        <v>0</v>
      </c>
      <c r="J24" s="112">
        <f t="shared" si="3"/>
        <v>0</v>
      </c>
      <c r="K24" s="112">
        <f t="shared" si="3"/>
        <v>0</v>
      </c>
      <c r="L24" s="126">
        <f t="shared" si="3"/>
        <v>1143.4521865900001</v>
      </c>
      <c r="M24" s="126">
        <f t="shared" si="3"/>
        <v>192989.46651656818</v>
      </c>
      <c r="N24" s="112">
        <f t="shared" si="3"/>
        <v>0</v>
      </c>
      <c r="O24" s="112">
        <f t="shared" si="3"/>
        <v>0</v>
      </c>
      <c r="P24" s="126">
        <f t="shared" si="2"/>
        <v>218649.25872063707</v>
      </c>
      <c r="Q24" s="31"/>
      <c r="R24" s="41"/>
      <c r="S24" s="4" t="s">
        <v>25</v>
      </c>
      <c r="T24" s="39" t="s">
        <v>26</v>
      </c>
      <c r="U24" s="36"/>
    </row>
    <row r="25" spans="1:34" ht="15.75">
      <c r="B25" s="109"/>
      <c r="C25" s="109"/>
      <c r="D25" s="109"/>
      <c r="E25" s="109"/>
      <c r="F25" s="109"/>
      <c r="G25" s="109"/>
      <c r="H25" s="109"/>
      <c r="I25" s="109"/>
      <c r="J25" s="109"/>
      <c r="K25" s="109"/>
      <c r="L25" s="109"/>
      <c r="M25" s="109"/>
      <c r="N25" s="109"/>
      <c r="O25" s="109"/>
      <c r="P25" s="109"/>
      <c r="Q25" s="31"/>
      <c r="R25" s="85" t="str">
        <f>C30</f>
        <v>El</v>
      </c>
      <c r="S25" s="61" t="str">
        <f>ROUND(C43/1000,0) &amp;" GWh"</f>
        <v>375 GWh</v>
      </c>
      <c r="T25" s="42">
        <f>C$44</f>
        <v>0.31083693591574374</v>
      </c>
      <c r="U25" s="36"/>
    </row>
    <row r="26" spans="1:34" ht="15.75">
      <c r="B26" s="147"/>
      <c r="C26" s="109"/>
      <c r="D26" s="109"/>
      <c r="E26" s="109"/>
      <c r="F26" s="109"/>
      <c r="G26" s="109"/>
      <c r="H26" s="109"/>
      <c r="I26" s="109"/>
      <c r="J26" s="109"/>
      <c r="K26" s="109"/>
      <c r="L26" s="109"/>
      <c r="M26" s="109"/>
      <c r="N26" s="109"/>
      <c r="O26" s="109"/>
      <c r="P26" s="109"/>
      <c r="Q26" s="31"/>
      <c r="R26" s="86" t="str">
        <f>D30</f>
        <v>Oljeprodukter</v>
      </c>
      <c r="S26" s="61" t="str">
        <f>ROUND(D43/1000,0) &amp;" GWh"</f>
        <v>445 GWh</v>
      </c>
      <c r="T26" s="42">
        <f>D$44</f>
        <v>0.36884308685942174</v>
      </c>
      <c r="U26" s="36"/>
    </row>
    <row r="27" spans="1:34" ht="15.75">
      <c r="B27" s="60"/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31"/>
      <c r="R27" s="86" t="str">
        <f>E30</f>
        <v>Kol och koks</v>
      </c>
      <c r="S27" s="61" t="str">
        <f>ROUND(E43/1000,0) &amp;" GWh"</f>
        <v>0 GWh</v>
      </c>
      <c r="T27" s="42">
        <f>E$44</f>
        <v>0</v>
      </c>
      <c r="U27" s="36"/>
    </row>
    <row r="28" spans="1:34" ht="18.75">
      <c r="A28" s="3" t="s">
        <v>27</v>
      </c>
      <c r="B28" s="7"/>
      <c r="C28" s="60"/>
      <c r="D28" s="7"/>
      <c r="E28" s="7"/>
      <c r="F28" s="7"/>
      <c r="G28" s="7"/>
      <c r="H28" s="7"/>
      <c r="I28" s="60"/>
      <c r="J28" s="60"/>
      <c r="K28" s="60"/>
      <c r="L28" s="60"/>
      <c r="M28" s="60"/>
      <c r="N28" s="60"/>
      <c r="O28" s="60"/>
      <c r="P28" s="60"/>
      <c r="Q28" s="31"/>
      <c r="R28" s="86" t="str">
        <f>F30</f>
        <v>Gasol/naturgas</v>
      </c>
      <c r="S28" s="61" t="str">
        <f>ROUND(F43/1000,0) &amp;" GWh"</f>
        <v>5 GWh</v>
      </c>
      <c r="T28" s="42">
        <f>F$44</f>
        <v>3.990590970831813E-3</v>
      </c>
      <c r="U28" s="36"/>
    </row>
    <row r="29" spans="1:34" ht="15.75">
      <c r="A29" s="79" t="str">
        <f>A2</f>
        <v>1292 Ängelholm</v>
      </c>
      <c r="B29" s="60"/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31"/>
      <c r="R29" s="86" t="str">
        <f>G30</f>
        <v>Biodrivmedel</v>
      </c>
      <c r="S29" s="61" t="str">
        <f>ROUND(G43/1000,0) &amp;" GWh"</f>
        <v>125 GWh</v>
      </c>
      <c r="T29" s="42">
        <f>G$44</f>
        <v>0.10346502336749565</v>
      </c>
      <c r="U29" s="36"/>
    </row>
    <row r="30" spans="1:34" ht="30">
      <c r="A30" s="6">
        <v>2017</v>
      </c>
      <c r="B30" s="67" t="s">
        <v>70</v>
      </c>
      <c r="C30" s="56" t="s">
        <v>8</v>
      </c>
      <c r="D30" s="54" t="s">
        <v>32</v>
      </c>
      <c r="E30" s="54" t="s">
        <v>2</v>
      </c>
      <c r="F30" s="55" t="s">
        <v>3</v>
      </c>
      <c r="G30" s="54" t="s">
        <v>28</v>
      </c>
      <c r="H30" s="54" t="s">
        <v>52</v>
      </c>
      <c r="I30" s="55" t="s">
        <v>5</v>
      </c>
      <c r="J30" s="54" t="s">
        <v>4</v>
      </c>
      <c r="K30" s="54" t="s">
        <v>6</v>
      </c>
      <c r="L30" s="54" t="s">
        <v>7</v>
      </c>
      <c r="M30" s="54" t="s">
        <v>71</v>
      </c>
      <c r="N30" s="54" t="s">
        <v>68</v>
      </c>
      <c r="O30" s="55" t="s">
        <v>68</v>
      </c>
      <c r="P30" s="57" t="s">
        <v>29</v>
      </c>
      <c r="Q30" s="31"/>
      <c r="R30" s="85" t="str">
        <f>H30</f>
        <v>Biobränslen</v>
      </c>
      <c r="S30" s="61" t="str">
        <f>ROUND(H43/1000,0) &amp;" GWh"</f>
        <v>62 GWh</v>
      </c>
      <c r="T30" s="42">
        <f>H$44</f>
        <v>5.118249169368342E-2</v>
      </c>
      <c r="U30" s="36"/>
    </row>
    <row r="31" spans="1:34" s="29" customFormat="1">
      <c r="A31" s="26"/>
      <c r="B31" s="80" t="s">
        <v>65</v>
      </c>
      <c r="C31" s="83" t="s">
        <v>64</v>
      </c>
      <c r="D31" s="80" t="s">
        <v>59</v>
      </c>
      <c r="E31" s="27"/>
      <c r="F31" s="80" t="s">
        <v>61</v>
      </c>
      <c r="G31" s="80" t="s">
        <v>107</v>
      </c>
      <c r="H31" s="80" t="s">
        <v>69</v>
      </c>
      <c r="I31" s="80" t="s">
        <v>62</v>
      </c>
      <c r="J31" s="27"/>
      <c r="K31" s="27"/>
      <c r="L31" s="27"/>
      <c r="M31" s="27"/>
      <c r="N31" s="28"/>
      <c r="O31" s="28"/>
      <c r="P31" s="82" t="s">
        <v>67</v>
      </c>
      <c r="Q31" s="32"/>
      <c r="R31" s="85" t="str">
        <f>I30</f>
        <v>Biogas</v>
      </c>
      <c r="S31" s="61" t="str">
        <f>ROUND(I43/1000,0) &amp;" GWh"</f>
        <v>1 GWh</v>
      </c>
      <c r="T31" s="42">
        <f>I$44</f>
        <v>7.9076907957342335E-4</v>
      </c>
      <c r="U31" s="35"/>
      <c r="AG31" s="30"/>
      <c r="AH31" s="30"/>
    </row>
    <row r="32" spans="1:34" ht="15.75">
      <c r="A32" s="5" t="s">
        <v>30</v>
      </c>
      <c r="B32" s="110">
        <f>[3]Slutanvändning!$N$2600</f>
        <v>0</v>
      </c>
      <c r="C32" s="112">
        <f>[3]Slutanvändning!$N$2601</f>
        <v>23841</v>
      </c>
      <c r="D32" s="112">
        <f>[3]Slutanvändning!$N$2594</f>
        <v>15364</v>
      </c>
      <c r="E32" s="112">
        <f>[3]Slutanvändning!$Q$2595</f>
        <v>0</v>
      </c>
      <c r="F32" s="112">
        <f>[3]Slutanvändning!$N$2596</f>
        <v>0</v>
      </c>
      <c r="G32" s="110">
        <f>[3]Slutanvändning!$N$2597</f>
        <v>3524</v>
      </c>
      <c r="H32" s="112">
        <f>[3]Slutanvändning!$N$2598</f>
        <v>0</v>
      </c>
      <c r="I32" s="112">
        <f>[3]Slutanvändning!$N$2599</f>
        <v>0</v>
      </c>
      <c r="J32" s="112">
        <v>0</v>
      </c>
      <c r="K32" s="112">
        <f>[3]Slutanvändning!U2595</f>
        <v>0</v>
      </c>
      <c r="L32" s="112">
        <f>[3]Slutanvändning!V2595</f>
        <v>0</v>
      </c>
      <c r="M32" s="112"/>
      <c r="N32" s="112"/>
      <c r="O32" s="112"/>
      <c r="P32" s="112">
        <f t="shared" ref="P32:P38" si="4">SUM(B32:N32)</f>
        <v>42729</v>
      </c>
      <c r="Q32" s="33"/>
      <c r="R32" s="86" t="str">
        <f>J30</f>
        <v>Avlutar</v>
      </c>
      <c r="S32" s="61" t="str">
        <f>ROUND(J43/1000,0) &amp;" GWh"</f>
        <v>0 GWh</v>
      </c>
      <c r="T32" s="42">
        <f>J$44</f>
        <v>0</v>
      </c>
      <c r="U32" s="36"/>
    </row>
    <row r="33" spans="1:47" ht="15.75">
      <c r="A33" s="5" t="s">
        <v>33</v>
      </c>
      <c r="B33" s="141">
        <f>[3]Slutanvändning!$N$2609</f>
        <v>9686.2894526092514</v>
      </c>
      <c r="C33" s="112">
        <f>[3]Slutanvändning!$N$2610</f>
        <v>33488</v>
      </c>
      <c r="D33" s="112">
        <f>[3]Slutanvändning!$N$2603</f>
        <v>2347</v>
      </c>
      <c r="E33" s="112">
        <f>[3]Slutanvändning!$Q$2604</f>
        <v>0</v>
      </c>
      <c r="F33" s="112">
        <f>[3]Slutanvändning!$N$2605</f>
        <v>3695</v>
      </c>
      <c r="G33" s="138">
        <f>[3]Slutanvändning!$N$2606</f>
        <v>857.10068181402767</v>
      </c>
      <c r="H33" s="112">
        <f>[3]Slutanvändning!$N$2607</f>
        <v>2288</v>
      </c>
      <c r="I33" s="112">
        <f>[3]Slutanvändning!$N$2608</f>
        <v>0</v>
      </c>
      <c r="J33" s="112">
        <v>0</v>
      </c>
      <c r="K33" s="112">
        <f>[3]Slutanvändning!U2604</f>
        <v>0</v>
      </c>
      <c r="L33" s="112">
        <f>[3]Slutanvändning!V2604</f>
        <v>0</v>
      </c>
      <c r="M33" s="112"/>
      <c r="N33" s="112"/>
      <c r="O33" s="112"/>
      <c r="P33" s="146">
        <f t="shared" si="4"/>
        <v>52361.39013442328</v>
      </c>
      <c r="Q33" s="33"/>
      <c r="R33" s="85" t="str">
        <f>K30</f>
        <v>Torv</v>
      </c>
      <c r="S33" s="61" t="str">
        <f>ROUND(K43/1000,0) &amp;" GWh"</f>
        <v>0 GWh</v>
      </c>
      <c r="T33" s="42">
        <f>K$44</f>
        <v>0</v>
      </c>
      <c r="U33" s="36"/>
    </row>
    <row r="34" spans="1:47" ht="15.75">
      <c r="A34" s="5" t="s">
        <v>34</v>
      </c>
      <c r="B34" s="141">
        <f>[3]Slutanvändning!$N$2618</f>
        <v>36772.71054739075</v>
      </c>
      <c r="C34" s="112">
        <f>[3]Slutanvändning!$N$2619</f>
        <v>38287</v>
      </c>
      <c r="D34" s="112">
        <f>[3]Slutanvändning!$N$2612</f>
        <v>2139</v>
      </c>
      <c r="E34" s="112">
        <f>[3]Slutanvändning!$Q$2613</f>
        <v>0</v>
      </c>
      <c r="F34" s="112">
        <f>[3]Slutanvändning!$N$2614</f>
        <v>0</v>
      </c>
      <c r="G34" s="110">
        <f>[3]Slutanvändning!$N$2615</f>
        <v>0</v>
      </c>
      <c r="H34" s="112">
        <f>[3]Slutanvändning!$N$2616</f>
        <v>0</v>
      </c>
      <c r="I34" s="112">
        <f>[3]Slutanvändning!$N$2617</f>
        <v>0</v>
      </c>
      <c r="J34" s="112">
        <v>0</v>
      </c>
      <c r="K34" s="112">
        <f>[3]Slutanvändning!U2613</f>
        <v>0</v>
      </c>
      <c r="L34" s="112">
        <f>[3]Slutanvändning!V2613</f>
        <v>0</v>
      </c>
      <c r="M34" s="112"/>
      <c r="N34" s="112"/>
      <c r="O34" s="112"/>
      <c r="P34" s="146">
        <f t="shared" si="4"/>
        <v>77198.710547390743</v>
      </c>
      <c r="Q34" s="33"/>
      <c r="R34" s="86" t="str">
        <f>L30</f>
        <v>Avfall</v>
      </c>
      <c r="S34" s="61" t="str">
        <f>ROUND(L43/1000,0) &amp;" GWh"</f>
        <v>1 GWh</v>
      </c>
      <c r="T34" s="42">
        <f>L$44</f>
        <v>9.4765629519831735E-4</v>
      </c>
      <c r="U34" s="36"/>
      <c r="V34" s="8"/>
      <c r="W34" s="59"/>
    </row>
    <row r="35" spans="1:47" ht="15.75">
      <c r="A35" s="5" t="s">
        <v>35</v>
      </c>
      <c r="B35" s="110">
        <f>[3]Slutanvändning!$N$2627</f>
        <v>0</v>
      </c>
      <c r="C35" s="112">
        <f>[3]Slutanvändning!$N$2628</f>
        <v>177</v>
      </c>
      <c r="D35" s="112">
        <f>[3]Slutanvändning!$N$2621</f>
        <v>420879</v>
      </c>
      <c r="E35" s="112">
        <f>[3]Slutanvändning!$Q$2622</f>
        <v>0</v>
      </c>
      <c r="F35" s="112">
        <f>[3]Slutanvändning!$N$2623</f>
        <v>0</v>
      </c>
      <c r="G35" s="138">
        <f>[3]Slutanvändning!$N$2624</f>
        <v>120460.89931818598</v>
      </c>
      <c r="H35" s="112">
        <f>[3]Slutanvändning!$N$2625</f>
        <v>0</v>
      </c>
      <c r="I35" s="112">
        <f>[3]Slutanvändning!$N$2626</f>
        <v>0</v>
      </c>
      <c r="J35" s="112">
        <v>0</v>
      </c>
      <c r="K35" s="112">
        <f>[3]Slutanvändning!U2622</f>
        <v>0</v>
      </c>
      <c r="L35" s="112">
        <f>[3]Slutanvändning!V2622</f>
        <v>0</v>
      </c>
      <c r="M35" s="112"/>
      <c r="N35" s="112"/>
      <c r="O35" s="112"/>
      <c r="P35" s="148">
        <f>SUM(B35:N35)</f>
        <v>541516.89931818598</v>
      </c>
      <c r="Q35" s="33"/>
      <c r="R35" s="85" t="str">
        <f>M30</f>
        <v>RT-flis</v>
      </c>
      <c r="S35" s="61" t="str">
        <f>ROUND(M43/1000,0) &amp;" GWh"</f>
        <v>193 GWh</v>
      </c>
      <c r="T35" s="42">
        <f>M$44</f>
        <v>0.15994344581805195</v>
      </c>
      <c r="U35" s="36"/>
    </row>
    <row r="36" spans="1:47" ht="15.75">
      <c r="A36" s="5" t="s">
        <v>36</v>
      </c>
      <c r="B36" s="141">
        <f>[3]Slutanvändning!$N$2636</f>
        <v>11300</v>
      </c>
      <c r="C36" s="112">
        <f>[3]Slutanvändning!$N$2637</f>
        <v>94676</v>
      </c>
      <c r="D36" s="112">
        <f>[3]Slutanvändning!$N$2630</f>
        <v>2381</v>
      </c>
      <c r="E36" s="112">
        <f>[3]Slutanvändning!$Q$2631</f>
        <v>0</v>
      </c>
      <c r="F36" s="112">
        <f>[3]Slutanvändning!$N$2632</f>
        <v>0</v>
      </c>
      <c r="G36" s="110">
        <f>[3]Slutanvändning!$N$2633</f>
        <v>0</v>
      </c>
      <c r="H36" s="112">
        <f>[3]Slutanvändning!$N$2634</f>
        <v>0</v>
      </c>
      <c r="I36" s="112">
        <f>[3]Slutanvändning!$N$2635</f>
        <v>0</v>
      </c>
      <c r="J36" s="112">
        <v>0</v>
      </c>
      <c r="K36" s="112">
        <f>[3]Slutanvändning!U2631</f>
        <v>0</v>
      </c>
      <c r="L36" s="112">
        <f>[3]Slutanvändning!V2631</f>
        <v>0</v>
      </c>
      <c r="M36" s="112"/>
      <c r="N36" s="112"/>
      <c r="O36" s="112"/>
      <c r="P36" s="146">
        <f t="shared" si="4"/>
        <v>108357</v>
      </c>
      <c r="Q36" s="33"/>
      <c r="R36" s="85" t="str">
        <f>N30</f>
        <v>Övrigt</v>
      </c>
      <c r="S36" s="61" t="str">
        <f>ROUND(N43/1000,0) &amp;" GWh"</f>
        <v>0 GWh</v>
      </c>
      <c r="T36" s="42">
        <f>N$44</f>
        <v>0</v>
      </c>
      <c r="U36" s="36"/>
    </row>
    <row r="37" spans="1:47" ht="15.75">
      <c r="A37" s="5" t="s">
        <v>37</v>
      </c>
      <c r="B37" s="127">
        <f>[3]Slutanvändning!$N$2645</f>
        <v>40700</v>
      </c>
      <c r="C37" s="112">
        <f>[3]Slutanvändning!$N$2646</f>
        <v>126780</v>
      </c>
      <c r="D37" s="112">
        <f>[3]Slutanvändning!$N$2639</f>
        <v>1629</v>
      </c>
      <c r="E37" s="112">
        <f>[3]Slutanvändning!$Q$2640</f>
        <v>0</v>
      </c>
      <c r="F37" s="126">
        <f>'[3]LÄNKNING GAS '!$H$35</f>
        <v>396.48960000000022</v>
      </c>
      <c r="G37" s="110">
        <f>[3]Slutanvändning!$N$2642</f>
        <v>0</v>
      </c>
      <c r="H37" s="112">
        <f>[3]Slutanvändning!$N$2643</f>
        <v>35221</v>
      </c>
      <c r="I37" s="126">
        <f>'[3]LÄNKNING GAS '!$E$35</f>
        <v>337.75040000000013</v>
      </c>
      <c r="J37" s="112">
        <v>0</v>
      </c>
      <c r="K37" s="112">
        <f>[3]Slutanvändning!U2640</f>
        <v>0</v>
      </c>
      <c r="L37" s="112">
        <f>[3]Slutanvändning!V2640</f>
        <v>0</v>
      </c>
      <c r="M37" s="112"/>
      <c r="N37" s="112"/>
      <c r="O37" s="112"/>
      <c r="P37" s="126">
        <f>SUM(B37:N37)</f>
        <v>205064.24</v>
      </c>
      <c r="Q37" s="33"/>
      <c r="R37" s="86" t="str">
        <f>O30</f>
        <v>Övrigt</v>
      </c>
      <c r="S37" s="61" t="str">
        <f>ROUND(O43/1000,0) &amp;" GWh"</f>
        <v>0 GWh</v>
      </c>
      <c r="T37" s="42">
        <f>O$44</f>
        <v>0</v>
      </c>
      <c r="U37" s="36"/>
    </row>
    <row r="38" spans="1:47" ht="15.75">
      <c r="A38" s="5" t="s">
        <v>38</v>
      </c>
      <c r="B38" s="127">
        <f>[3]Slutanvändning!$N$2654</f>
        <v>85500</v>
      </c>
      <c r="C38" s="112">
        <f>[3]Slutanvändning!$N$2655</f>
        <v>17484</v>
      </c>
      <c r="D38" s="112">
        <f>[3]Slutanvändning!$N$2648</f>
        <v>43</v>
      </c>
      <c r="E38" s="112">
        <f>[3]Slutanvändning!$Q$2649</f>
        <v>0</v>
      </c>
      <c r="F38" s="126">
        <f>'[3]LÄNKNING GAS '!$G$35</f>
        <v>723.6</v>
      </c>
      <c r="G38" s="110">
        <f>[3]Slutanvändning!$N$2651</f>
        <v>0</v>
      </c>
      <c r="H38" s="112">
        <f>[3]Slutanvändning!$N$2652</f>
        <v>0</v>
      </c>
      <c r="I38" s="126">
        <f>'[3]LÄNKNING GAS '!$D$35</f>
        <v>616.4</v>
      </c>
      <c r="J38" s="112">
        <v>0</v>
      </c>
      <c r="K38" s="112">
        <f>[3]Slutanvändning!U2649</f>
        <v>0</v>
      </c>
      <c r="L38" s="112">
        <f>[3]Slutanvändning!V2649</f>
        <v>0</v>
      </c>
      <c r="M38" s="112"/>
      <c r="N38" s="112"/>
      <c r="O38" s="112"/>
      <c r="P38" s="126">
        <f t="shared" si="4"/>
        <v>104367</v>
      </c>
      <c r="Q38" s="33"/>
      <c r="R38" s="44"/>
      <c r="S38" s="152" t="str">
        <f>ROUND(B43/1000,0) &amp;" GWh"</f>
        <v>0 GWh</v>
      </c>
      <c r="T38" s="40"/>
      <c r="U38" s="36"/>
    </row>
    <row r="39" spans="1:47" ht="15.75">
      <c r="A39" s="5" t="s">
        <v>39</v>
      </c>
      <c r="B39" s="110">
        <f>[3]Slutanvändning!$N$2663</f>
        <v>0</v>
      </c>
      <c r="C39" s="112">
        <f>[3]Slutanvändning!$N$2664</f>
        <v>12544</v>
      </c>
      <c r="D39" s="112">
        <f>[3]Slutanvändning!$N$2657</f>
        <v>0</v>
      </c>
      <c r="E39" s="112">
        <f>[3]Slutanvändning!$Q$2658</f>
        <v>0</v>
      </c>
      <c r="F39" s="126">
        <f>[3]Slutanvändning!$N$2659+'[3]JACOB. Gas hushåll'!$D$4</f>
        <v>0</v>
      </c>
      <c r="G39" s="110">
        <f>[3]Slutanvändning!$N$2660</f>
        <v>0</v>
      </c>
      <c r="H39" s="112">
        <f>[3]Slutanvändning!$N$2661</f>
        <v>0</v>
      </c>
      <c r="I39" s="126">
        <f>[3]Slutanvändning!$N$2662+'[3]JACOB. Gas hushåll'!$I$4</f>
        <v>0</v>
      </c>
      <c r="J39" s="112">
        <v>0</v>
      </c>
      <c r="K39" s="112">
        <f>[3]Slutanvändning!U2658</f>
        <v>0</v>
      </c>
      <c r="L39" s="112">
        <f>[3]Slutanvändning!V2658</f>
        <v>0</v>
      </c>
      <c r="M39" s="112"/>
      <c r="N39" s="112"/>
      <c r="O39" s="112"/>
      <c r="P39" s="112">
        <f>SUM(B39:N39)</f>
        <v>12544</v>
      </c>
      <c r="Q39" s="33"/>
      <c r="R39" s="41"/>
      <c r="S39" s="10"/>
      <c r="T39" s="64"/>
    </row>
    <row r="40" spans="1:47" ht="15.75">
      <c r="A40" s="5" t="s">
        <v>14</v>
      </c>
      <c r="B40" s="112">
        <f>SUM(B32:B39)</f>
        <v>183959</v>
      </c>
      <c r="C40" s="112">
        <f t="shared" ref="C40:O40" si="5">SUM(C32:C39)</f>
        <v>347277</v>
      </c>
      <c r="D40" s="112">
        <f t="shared" si="5"/>
        <v>444782</v>
      </c>
      <c r="E40" s="112">
        <f t="shared" si="5"/>
        <v>0</v>
      </c>
      <c r="F40" s="112">
        <f>SUM(F32:F39)</f>
        <v>4815.0896000000002</v>
      </c>
      <c r="G40" s="112">
        <f t="shared" si="5"/>
        <v>124842.00000000001</v>
      </c>
      <c r="H40" s="112">
        <f t="shared" si="5"/>
        <v>37509</v>
      </c>
      <c r="I40" s="126">
        <f t="shared" si="5"/>
        <v>954.1504000000001</v>
      </c>
      <c r="J40" s="112">
        <f t="shared" si="5"/>
        <v>0</v>
      </c>
      <c r="K40" s="112">
        <f t="shared" si="5"/>
        <v>0</v>
      </c>
      <c r="L40" s="112">
        <f t="shared" si="5"/>
        <v>0</v>
      </c>
      <c r="M40" s="112">
        <f t="shared" si="5"/>
        <v>0</v>
      </c>
      <c r="N40" s="112">
        <f t="shared" si="5"/>
        <v>0</v>
      </c>
      <c r="O40" s="112">
        <f t="shared" si="5"/>
        <v>0</v>
      </c>
      <c r="P40" s="126">
        <f>SUM(B40:N40)</f>
        <v>1144138.24</v>
      </c>
      <c r="Q40" s="33"/>
      <c r="R40" s="41"/>
      <c r="S40" s="10" t="s">
        <v>25</v>
      </c>
      <c r="T40" s="64" t="s">
        <v>26</v>
      </c>
    </row>
    <row r="41" spans="1:47">
      <c r="B41" s="109"/>
      <c r="C41" s="109"/>
      <c r="D41" s="109"/>
      <c r="E41" s="109"/>
      <c r="F41" s="109"/>
      <c r="G41" s="109"/>
      <c r="H41" s="109"/>
      <c r="I41" s="109"/>
      <c r="J41" s="109"/>
      <c r="K41" s="109"/>
      <c r="L41" s="109"/>
      <c r="M41" s="109"/>
      <c r="N41" s="109"/>
      <c r="O41" s="109"/>
      <c r="P41" s="109"/>
      <c r="Q41" s="66"/>
      <c r="R41" s="41" t="s">
        <v>40</v>
      </c>
      <c r="S41" s="65" t="str">
        <f>ROUND((B46+C46)/1000,0) &amp;" GWh"</f>
        <v>68 GWh</v>
      </c>
      <c r="T41" s="117"/>
    </row>
    <row r="42" spans="1:47">
      <c r="A42" s="46" t="s">
        <v>43</v>
      </c>
      <c r="B42" s="120">
        <f>B39+B38+B37</f>
        <v>126200</v>
      </c>
      <c r="C42" s="120">
        <f>C39+C38+C37</f>
        <v>156808</v>
      </c>
      <c r="D42" s="120">
        <f>D39+D38+D37</f>
        <v>1672</v>
      </c>
      <c r="E42" s="120">
        <f t="shared" ref="E42:P42" si="6">E39+E38+E37</f>
        <v>0</v>
      </c>
      <c r="F42" s="121">
        <f t="shared" si="6"/>
        <v>1120.0896000000002</v>
      </c>
      <c r="G42" s="120">
        <f t="shared" si="6"/>
        <v>0</v>
      </c>
      <c r="H42" s="120">
        <f t="shared" si="6"/>
        <v>35221</v>
      </c>
      <c r="I42" s="121">
        <f t="shared" si="6"/>
        <v>954.1504000000001</v>
      </c>
      <c r="J42" s="120">
        <f t="shared" si="6"/>
        <v>0</v>
      </c>
      <c r="K42" s="120">
        <f t="shared" si="6"/>
        <v>0</v>
      </c>
      <c r="L42" s="120">
        <f t="shared" si="6"/>
        <v>0</v>
      </c>
      <c r="M42" s="120">
        <f t="shared" si="6"/>
        <v>0</v>
      </c>
      <c r="N42" s="120">
        <f t="shared" si="6"/>
        <v>0</v>
      </c>
      <c r="O42" s="120">
        <f t="shared" si="6"/>
        <v>0</v>
      </c>
      <c r="P42" s="120">
        <f t="shared" si="6"/>
        <v>321975.24</v>
      </c>
      <c r="Q42" s="34"/>
      <c r="R42" s="41" t="s">
        <v>41</v>
      </c>
      <c r="S42" s="11" t="str">
        <f>ROUND(P42/1000,0) &amp;" GWh"</f>
        <v>322 GWh</v>
      </c>
      <c r="T42" s="42">
        <f>P42/P40</f>
        <v>0.28141288241532769</v>
      </c>
    </row>
    <row r="43" spans="1:47">
      <c r="A43" s="47" t="s">
        <v>45</v>
      </c>
      <c r="B43" s="122"/>
      <c r="C43" s="123">
        <f>C40+C24-C7+C46</f>
        <v>375059.16</v>
      </c>
      <c r="D43" s="123">
        <f t="shared" ref="D43:O43" si="7">D11+D24+D40</f>
        <v>445050</v>
      </c>
      <c r="E43" s="123">
        <f t="shared" si="7"/>
        <v>0</v>
      </c>
      <c r="F43" s="123">
        <f t="shared" si="7"/>
        <v>4815.0896000000002</v>
      </c>
      <c r="G43" s="123">
        <f t="shared" si="7"/>
        <v>124842.00000000001</v>
      </c>
      <c r="H43" s="123">
        <f t="shared" si="7"/>
        <v>61757.340017478884</v>
      </c>
      <c r="I43" s="123">
        <f t="shared" si="7"/>
        <v>954.1504000000001</v>
      </c>
      <c r="J43" s="123">
        <f t="shared" si="7"/>
        <v>0</v>
      </c>
      <c r="K43" s="123">
        <f t="shared" si="7"/>
        <v>0</v>
      </c>
      <c r="L43" s="123">
        <f t="shared" si="7"/>
        <v>1143.4521865900001</v>
      </c>
      <c r="M43" s="123">
        <f t="shared" si="7"/>
        <v>192989.46651656818</v>
      </c>
      <c r="N43" s="123">
        <f t="shared" si="7"/>
        <v>0</v>
      </c>
      <c r="O43" s="123">
        <f t="shared" si="7"/>
        <v>0</v>
      </c>
      <c r="P43" s="124">
        <f>SUM(C43:O43)</f>
        <v>1206610.658720637</v>
      </c>
      <c r="Q43" s="34"/>
      <c r="R43" s="41" t="s">
        <v>42</v>
      </c>
      <c r="S43" s="11" t="str">
        <f>ROUND(P36/1000,0) &amp;" GWh"</f>
        <v>108 GWh</v>
      </c>
      <c r="T43" s="63">
        <f>P36/P40</f>
        <v>9.4706213123337268E-2</v>
      </c>
    </row>
    <row r="44" spans="1:47">
      <c r="A44" s="47" t="s">
        <v>46</v>
      </c>
      <c r="B44" s="96"/>
      <c r="C44" s="103">
        <f>C43/$P$43</f>
        <v>0.31083693591574374</v>
      </c>
      <c r="D44" s="103">
        <f t="shared" ref="D44:P44" si="8">D43/$P$43</f>
        <v>0.36884308685942174</v>
      </c>
      <c r="E44" s="103">
        <f t="shared" si="8"/>
        <v>0</v>
      </c>
      <c r="F44" s="103">
        <f t="shared" si="8"/>
        <v>3.990590970831813E-3</v>
      </c>
      <c r="G44" s="103">
        <f t="shared" si="8"/>
        <v>0.10346502336749565</v>
      </c>
      <c r="H44" s="103">
        <f t="shared" si="8"/>
        <v>5.118249169368342E-2</v>
      </c>
      <c r="I44" s="103">
        <f t="shared" si="8"/>
        <v>7.9076907957342335E-4</v>
      </c>
      <c r="J44" s="103">
        <f t="shared" si="8"/>
        <v>0</v>
      </c>
      <c r="K44" s="103">
        <f t="shared" si="8"/>
        <v>0</v>
      </c>
      <c r="L44" s="103">
        <f t="shared" si="8"/>
        <v>9.4765629519831735E-4</v>
      </c>
      <c r="M44" s="103">
        <f t="shared" si="8"/>
        <v>0.15994344581805195</v>
      </c>
      <c r="N44" s="103">
        <f t="shared" si="8"/>
        <v>0</v>
      </c>
      <c r="O44" s="103">
        <f t="shared" si="8"/>
        <v>0</v>
      </c>
      <c r="P44" s="103">
        <f t="shared" si="8"/>
        <v>1</v>
      </c>
      <c r="Q44" s="34"/>
      <c r="R44" s="41" t="s">
        <v>44</v>
      </c>
      <c r="S44" s="11" t="str">
        <f>ROUND(P34/1000,0) &amp;" GWh"</f>
        <v>77 GWh</v>
      </c>
      <c r="T44" s="42">
        <f>P34/P40</f>
        <v>6.747323692929863E-2</v>
      </c>
      <c r="U44" s="36"/>
    </row>
    <row r="45" spans="1:47">
      <c r="A45" s="48"/>
      <c r="B45" s="104"/>
      <c r="C45" s="56"/>
      <c r="D45" s="56"/>
      <c r="E45" s="56"/>
      <c r="F45" s="67"/>
      <c r="G45" s="56"/>
      <c r="H45" s="56"/>
      <c r="I45" s="67"/>
      <c r="J45" s="56"/>
      <c r="K45" s="56"/>
      <c r="L45" s="56"/>
      <c r="M45" s="56"/>
      <c r="N45" s="67"/>
      <c r="O45" s="67"/>
      <c r="P45" s="67"/>
      <c r="Q45" s="34"/>
      <c r="R45" s="41" t="s">
        <v>31</v>
      </c>
      <c r="S45" s="11" t="str">
        <f>ROUND(P32/1000,0) &amp;" GWh"</f>
        <v>43 GWh</v>
      </c>
      <c r="T45" s="42">
        <f>P32/P40</f>
        <v>3.7346011614820249E-2</v>
      </c>
      <c r="U45" s="36"/>
    </row>
    <row r="46" spans="1:47">
      <c r="A46" s="48" t="s">
        <v>49</v>
      </c>
      <c r="B46" s="68">
        <f>B24-B40</f>
        <v>40333</v>
      </c>
      <c r="C46" s="68">
        <f>(C40+C24)*0.08</f>
        <v>27782.16</v>
      </c>
      <c r="D46" s="56"/>
      <c r="E46" s="56"/>
      <c r="F46" s="67"/>
      <c r="G46" s="56"/>
      <c r="H46" s="56"/>
      <c r="I46" s="67"/>
      <c r="J46" s="56"/>
      <c r="K46" s="56"/>
      <c r="L46" s="56"/>
      <c r="M46" s="56"/>
      <c r="N46" s="67"/>
      <c r="O46" s="67"/>
      <c r="P46" s="52"/>
      <c r="Q46" s="34"/>
      <c r="R46" s="41" t="s">
        <v>47</v>
      </c>
      <c r="S46" s="11" t="str">
        <f>ROUND(P33/1000,0) &amp;" GWh"</f>
        <v>52 GWh</v>
      </c>
      <c r="T46" s="63">
        <f>P33/P40</f>
        <v>4.5764915727686262E-2</v>
      </c>
      <c r="U46" s="36"/>
    </row>
    <row r="47" spans="1:47">
      <c r="A47" s="48" t="s">
        <v>51</v>
      </c>
      <c r="B47" s="97">
        <f>B46/B24</f>
        <v>0.17982362277745081</v>
      </c>
      <c r="C47" s="97">
        <f>C46/(C40+C24)</f>
        <v>0.08</v>
      </c>
      <c r="D47" s="56"/>
      <c r="E47" s="56"/>
      <c r="F47" s="67"/>
      <c r="G47" s="56"/>
      <c r="H47" s="56"/>
      <c r="I47" s="67"/>
      <c r="J47" s="56"/>
      <c r="K47" s="56"/>
      <c r="L47" s="56"/>
      <c r="M47" s="56"/>
      <c r="N47" s="67"/>
      <c r="O47" s="67"/>
      <c r="P47" s="67"/>
      <c r="Q47" s="34"/>
      <c r="R47" s="41" t="s">
        <v>48</v>
      </c>
      <c r="S47" s="11" t="str">
        <f>ROUND(P35/1000,0) &amp;" GWh"</f>
        <v>542 GWh</v>
      </c>
      <c r="T47" s="63">
        <f>P35/P40</f>
        <v>0.47329674018952989</v>
      </c>
    </row>
    <row r="48" spans="1:47" ht="15.75" thickBot="1">
      <c r="A48" s="13"/>
      <c r="B48" s="98"/>
      <c r="C48" s="99"/>
      <c r="D48" s="100"/>
      <c r="E48" s="100"/>
      <c r="F48" s="101"/>
      <c r="G48" s="100"/>
      <c r="H48" s="100"/>
      <c r="I48" s="101"/>
      <c r="J48" s="100"/>
      <c r="K48" s="100"/>
      <c r="L48" s="100"/>
      <c r="M48" s="99"/>
      <c r="N48" s="102"/>
      <c r="O48" s="102"/>
      <c r="P48" s="102"/>
      <c r="Q48" s="87"/>
      <c r="R48" s="69" t="s">
        <v>50</v>
      </c>
      <c r="S48" s="11" t="str">
        <f>ROUND(P40/1000,0) &amp;" GWh"</f>
        <v>1144 GWh</v>
      </c>
      <c r="T48" s="70">
        <f>SUM(T42:T47)</f>
        <v>1</v>
      </c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3"/>
      <c r="AH48" s="13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</row>
    <row r="49" spans="1:47">
      <c r="A49" s="16"/>
      <c r="B49" s="98"/>
      <c r="C49" s="99"/>
      <c r="D49" s="100"/>
      <c r="E49" s="100"/>
      <c r="F49" s="101"/>
      <c r="G49" s="100"/>
      <c r="H49" s="100"/>
      <c r="I49" s="101"/>
      <c r="J49" s="100"/>
      <c r="K49" s="100"/>
      <c r="L49" s="100"/>
      <c r="M49" s="99"/>
      <c r="N49" s="102"/>
      <c r="O49" s="102"/>
      <c r="P49" s="102"/>
      <c r="Q49" s="16"/>
      <c r="R49" s="13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3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</row>
    <row r="50" spans="1:47">
      <c r="A50" s="16"/>
      <c r="B50" s="14"/>
      <c r="C50" s="18"/>
      <c r="D50" s="15"/>
      <c r="E50" s="15"/>
      <c r="F50" s="24"/>
      <c r="G50" s="15"/>
      <c r="H50" s="15"/>
      <c r="I50" s="24"/>
      <c r="J50" s="15"/>
      <c r="K50" s="15"/>
      <c r="L50" s="15"/>
      <c r="M50" s="16"/>
      <c r="N50" s="17"/>
      <c r="O50" s="17"/>
      <c r="P50" s="17"/>
      <c r="Q50" s="16"/>
      <c r="R50" s="13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3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</row>
    <row r="51" spans="1:47">
      <c r="A51" s="16"/>
      <c r="B51" s="14"/>
      <c r="C51" s="16"/>
      <c r="D51" s="15"/>
      <c r="E51" s="15"/>
      <c r="F51" s="24"/>
      <c r="G51" s="15"/>
      <c r="H51" s="15"/>
      <c r="I51" s="24"/>
      <c r="J51" s="15"/>
      <c r="K51" s="15"/>
      <c r="L51" s="15"/>
      <c r="M51" s="16"/>
      <c r="N51" s="17"/>
      <c r="O51" s="17"/>
      <c r="P51" s="17"/>
      <c r="Q51" s="16"/>
      <c r="R51" s="13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3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</row>
    <row r="52" spans="1:47">
      <c r="A52" s="16"/>
      <c r="B52" s="14"/>
      <c r="C52" s="16"/>
      <c r="D52" s="15"/>
      <c r="E52" s="15"/>
      <c r="F52" s="24"/>
      <c r="G52" s="15"/>
      <c r="H52" s="15"/>
      <c r="I52" s="24"/>
      <c r="J52" s="15"/>
      <c r="K52" s="15"/>
      <c r="L52" s="15"/>
      <c r="M52" s="16"/>
      <c r="N52" s="17"/>
      <c r="O52" s="17"/>
      <c r="P52" s="17"/>
      <c r="Q52" s="16"/>
      <c r="R52" s="13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3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</row>
    <row r="53" spans="1:47">
      <c r="A53" s="16"/>
      <c r="B53" s="14"/>
      <c r="C53" s="16"/>
      <c r="D53" s="15"/>
      <c r="E53" s="15"/>
      <c r="F53" s="24"/>
      <c r="G53" s="15"/>
      <c r="H53" s="15"/>
      <c r="I53" s="24"/>
      <c r="J53" s="15"/>
      <c r="K53" s="15"/>
      <c r="L53" s="15"/>
      <c r="M53" s="16"/>
      <c r="N53" s="17"/>
      <c r="O53" s="17"/>
      <c r="P53" s="17"/>
      <c r="Q53" s="16"/>
      <c r="R53" s="13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3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</row>
    <row r="54" spans="1:47">
      <c r="A54" s="16"/>
      <c r="B54" s="14"/>
      <c r="C54" s="16"/>
      <c r="D54" s="15"/>
      <c r="E54" s="15"/>
      <c r="F54" s="24"/>
      <c r="G54" s="15"/>
      <c r="H54" s="15"/>
      <c r="I54" s="24"/>
      <c r="J54" s="15"/>
      <c r="K54" s="15"/>
      <c r="L54" s="15"/>
      <c r="M54" s="16"/>
      <c r="N54" s="17"/>
      <c r="O54" s="17"/>
      <c r="P54" s="17"/>
      <c r="Q54" s="16"/>
      <c r="R54" s="13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3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</row>
    <row r="55" spans="1:47" ht="15.75">
      <c r="A55" s="16"/>
      <c r="B55" s="14"/>
      <c r="C55" s="16"/>
      <c r="D55" s="15"/>
      <c r="E55" s="15"/>
      <c r="F55" s="24"/>
      <c r="G55" s="15"/>
      <c r="H55" s="15"/>
      <c r="I55" s="24"/>
      <c r="J55" s="15"/>
      <c r="K55" s="15"/>
      <c r="L55" s="15"/>
      <c r="M55" s="16"/>
      <c r="N55" s="17"/>
      <c r="O55" s="17"/>
      <c r="P55" s="17"/>
      <c r="Q55" s="16"/>
      <c r="R55" s="10"/>
      <c r="S55" s="45"/>
      <c r="T55" s="50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3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</row>
    <row r="56" spans="1:47" ht="15.75">
      <c r="A56" s="16"/>
      <c r="B56" s="14"/>
      <c r="C56" s="16"/>
      <c r="D56" s="15"/>
      <c r="E56" s="15"/>
      <c r="F56" s="24"/>
      <c r="G56" s="15"/>
      <c r="H56" s="15"/>
      <c r="I56" s="24"/>
      <c r="J56" s="15"/>
      <c r="K56" s="15"/>
      <c r="L56" s="15"/>
      <c r="M56" s="16"/>
      <c r="N56" s="17"/>
      <c r="O56" s="17"/>
      <c r="P56" s="17"/>
      <c r="Q56" s="16"/>
      <c r="R56" s="10"/>
      <c r="S56" s="45"/>
      <c r="T56" s="50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3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</row>
    <row r="57" spans="1:47" ht="15.75">
      <c r="A57" s="16"/>
      <c r="B57" s="14"/>
      <c r="C57" s="16"/>
      <c r="D57" s="15"/>
      <c r="E57" s="15"/>
      <c r="F57" s="24"/>
      <c r="G57" s="15"/>
      <c r="H57" s="15"/>
      <c r="I57" s="24"/>
      <c r="J57" s="15"/>
      <c r="K57" s="15"/>
      <c r="L57" s="15"/>
      <c r="M57" s="16"/>
      <c r="N57" s="17"/>
      <c r="O57" s="17"/>
      <c r="P57" s="17"/>
      <c r="Q57" s="16"/>
      <c r="R57" s="10"/>
      <c r="S57" s="45"/>
      <c r="T57" s="50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3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</row>
    <row r="58" spans="1:47" ht="15.75">
      <c r="A58" s="10"/>
      <c r="B58" s="72"/>
      <c r="C58" s="19"/>
      <c r="D58" s="73"/>
      <c r="E58" s="73"/>
      <c r="F58" s="74"/>
      <c r="G58" s="73"/>
      <c r="H58" s="73"/>
      <c r="I58" s="74"/>
      <c r="J58" s="73"/>
      <c r="K58" s="73"/>
      <c r="L58" s="73"/>
      <c r="M58" s="45"/>
      <c r="N58" s="84"/>
      <c r="O58" s="84"/>
      <c r="P58" s="75"/>
      <c r="Q58" s="10"/>
      <c r="R58" s="10"/>
      <c r="S58" s="45"/>
      <c r="T58" s="50"/>
    </row>
    <row r="59" spans="1:47" ht="15.75">
      <c r="A59" s="10"/>
      <c r="B59" s="72"/>
      <c r="C59" s="19"/>
      <c r="D59" s="73"/>
      <c r="E59" s="73"/>
      <c r="F59" s="74"/>
      <c r="G59" s="73"/>
      <c r="H59" s="73"/>
      <c r="I59" s="74"/>
      <c r="J59" s="73"/>
      <c r="K59" s="73"/>
      <c r="L59" s="73"/>
      <c r="M59" s="45"/>
      <c r="N59" s="84"/>
      <c r="O59" s="84"/>
      <c r="P59" s="75"/>
      <c r="Q59" s="10"/>
      <c r="R59" s="10"/>
      <c r="S59" s="20"/>
      <c r="T59" s="21"/>
    </row>
    <row r="60" spans="1:47" ht="15.75">
      <c r="A60" s="10"/>
      <c r="B60" s="72"/>
      <c r="C60" s="19"/>
      <c r="D60" s="73"/>
      <c r="E60" s="73"/>
      <c r="F60" s="74"/>
      <c r="G60" s="73"/>
      <c r="H60" s="73"/>
      <c r="I60" s="74"/>
      <c r="J60" s="73"/>
      <c r="K60" s="73"/>
      <c r="L60" s="73"/>
      <c r="M60" s="45"/>
      <c r="N60" s="84"/>
      <c r="O60" s="84"/>
      <c r="P60" s="75"/>
      <c r="Q60" s="10"/>
      <c r="R60" s="10"/>
      <c r="S60" s="10"/>
      <c r="T60" s="45"/>
    </row>
    <row r="61" spans="1:47" ht="15.75">
      <c r="A61" s="9"/>
      <c r="B61" s="72"/>
      <c r="C61" s="19"/>
      <c r="D61" s="73"/>
      <c r="E61" s="73"/>
      <c r="F61" s="74"/>
      <c r="G61" s="73"/>
      <c r="H61" s="73"/>
      <c r="I61" s="74"/>
      <c r="J61" s="73"/>
      <c r="K61" s="73"/>
      <c r="L61" s="73"/>
      <c r="M61" s="45"/>
      <c r="N61" s="84"/>
      <c r="O61" s="84"/>
      <c r="P61" s="75"/>
      <c r="Q61" s="10"/>
      <c r="R61" s="10"/>
      <c r="S61" s="77"/>
      <c r="T61" s="78"/>
    </row>
    <row r="62" spans="1:47" ht="15.75">
      <c r="A62" s="10"/>
      <c r="B62" s="72"/>
      <c r="C62" s="19"/>
      <c r="D62" s="72"/>
      <c r="E62" s="72"/>
      <c r="F62" s="76"/>
      <c r="G62" s="72"/>
      <c r="H62" s="72"/>
      <c r="I62" s="76"/>
      <c r="J62" s="72"/>
      <c r="K62" s="72"/>
      <c r="L62" s="72"/>
      <c r="M62" s="45"/>
      <c r="N62" s="84"/>
      <c r="O62" s="84"/>
      <c r="P62" s="75"/>
      <c r="Q62" s="10"/>
      <c r="R62" s="10"/>
      <c r="S62" s="45"/>
      <c r="T62" s="50"/>
    </row>
    <row r="63" spans="1:47" ht="15.75">
      <c r="A63" s="10"/>
      <c r="B63" s="72"/>
      <c r="C63" s="10"/>
      <c r="D63" s="72"/>
      <c r="E63" s="72"/>
      <c r="F63" s="76"/>
      <c r="G63" s="72"/>
      <c r="H63" s="72"/>
      <c r="I63" s="76"/>
      <c r="J63" s="72"/>
      <c r="K63" s="72"/>
      <c r="L63" s="72"/>
      <c r="M63" s="10"/>
      <c r="N63" s="75"/>
      <c r="O63" s="75"/>
      <c r="P63" s="75"/>
      <c r="Q63" s="10"/>
      <c r="R63" s="10"/>
      <c r="S63" s="45"/>
      <c r="T63" s="50"/>
    </row>
    <row r="64" spans="1:47" ht="15.75">
      <c r="A64" s="10"/>
      <c r="B64" s="72"/>
      <c r="C64" s="10"/>
      <c r="D64" s="72"/>
      <c r="E64" s="72"/>
      <c r="F64" s="76"/>
      <c r="G64" s="72"/>
      <c r="H64" s="72"/>
      <c r="I64" s="76"/>
      <c r="J64" s="72"/>
      <c r="K64" s="72"/>
      <c r="L64" s="72"/>
      <c r="M64" s="10"/>
      <c r="N64" s="75"/>
      <c r="O64" s="75"/>
      <c r="P64" s="75"/>
      <c r="Q64" s="10"/>
      <c r="R64" s="10"/>
      <c r="S64" s="45"/>
      <c r="T64" s="50"/>
    </row>
    <row r="65" spans="1:20" ht="15.75">
      <c r="A65" s="10"/>
      <c r="B65" s="56"/>
      <c r="C65" s="10"/>
      <c r="D65" s="56"/>
      <c r="E65" s="56"/>
      <c r="F65" s="67"/>
      <c r="G65" s="56"/>
      <c r="H65" s="56"/>
      <c r="I65" s="67"/>
      <c r="J65" s="56"/>
      <c r="K65" s="72"/>
      <c r="L65" s="72"/>
      <c r="M65" s="10"/>
      <c r="N65" s="75"/>
      <c r="O65" s="75"/>
      <c r="P65" s="75"/>
      <c r="Q65" s="10"/>
      <c r="R65" s="10"/>
      <c r="S65" s="45"/>
      <c r="T65" s="50"/>
    </row>
    <row r="66" spans="1:20" ht="15.75">
      <c r="A66" s="10"/>
      <c r="B66" s="56"/>
      <c r="C66" s="10"/>
      <c r="D66" s="56"/>
      <c r="E66" s="56"/>
      <c r="F66" s="67"/>
      <c r="G66" s="56"/>
      <c r="H66" s="56"/>
      <c r="I66" s="67"/>
      <c r="J66" s="56"/>
      <c r="K66" s="72"/>
      <c r="L66" s="72"/>
      <c r="M66" s="10"/>
      <c r="N66" s="75"/>
      <c r="O66" s="75"/>
      <c r="P66" s="75"/>
      <c r="Q66" s="10"/>
      <c r="R66" s="10"/>
      <c r="S66" s="45"/>
      <c r="T66" s="50"/>
    </row>
    <row r="67" spans="1:20" ht="15.75">
      <c r="A67" s="10"/>
      <c r="B67" s="56"/>
      <c r="C67" s="10"/>
      <c r="D67" s="56"/>
      <c r="E67" s="56"/>
      <c r="F67" s="67"/>
      <c r="G67" s="56"/>
      <c r="H67" s="56"/>
      <c r="I67" s="67"/>
      <c r="J67" s="56"/>
      <c r="K67" s="72"/>
      <c r="L67" s="72"/>
      <c r="M67" s="10"/>
      <c r="N67" s="75"/>
      <c r="O67" s="75"/>
      <c r="P67" s="75"/>
      <c r="Q67" s="10"/>
      <c r="R67" s="10"/>
      <c r="S67" s="45"/>
      <c r="T67" s="50"/>
    </row>
    <row r="68" spans="1:20" ht="15.75">
      <c r="A68" s="10"/>
      <c r="B68" s="56"/>
      <c r="C68" s="10"/>
      <c r="D68" s="56"/>
      <c r="E68" s="56"/>
      <c r="F68" s="67"/>
      <c r="G68" s="56"/>
      <c r="H68" s="56"/>
      <c r="I68" s="67"/>
      <c r="J68" s="56"/>
      <c r="K68" s="72"/>
      <c r="L68" s="72"/>
      <c r="M68" s="10"/>
      <c r="N68" s="75"/>
      <c r="O68" s="75"/>
      <c r="P68" s="75"/>
      <c r="Q68" s="10"/>
      <c r="R68" s="51"/>
      <c r="S68" s="20"/>
      <c r="T68" s="23"/>
    </row>
    <row r="69" spans="1:20">
      <c r="A69" s="10"/>
      <c r="B69" s="56"/>
      <c r="C69" s="10"/>
      <c r="D69" s="56"/>
      <c r="E69" s="56"/>
      <c r="F69" s="67"/>
      <c r="G69" s="56"/>
      <c r="H69" s="56"/>
      <c r="I69" s="67"/>
      <c r="J69" s="56"/>
      <c r="K69" s="72"/>
      <c r="L69" s="72"/>
      <c r="M69" s="10"/>
      <c r="N69" s="75"/>
      <c r="O69" s="75"/>
      <c r="P69" s="75"/>
      <c r="Q69" s="10"/>
    </row>
    <row r="70" spans="1:20">
      <c r="A70" s="10"/>
      <c r="B70" s="56"/>
      <c r="C70" s="10"/>
      <c r="D70" s="56"/>
      <c r="E70" s="56"/>
      <c r="F70" s="67"/>
      <c r="G70" s="56"/>
      <c r="H70" s="56"/>
      <c r="I70" s="67"/>
      <c r="J70" s="56"/>
      <c r="K70" s="72"/>
      <c r="L70" s="72"/>
      <c r="M70" s="10"/>
      <c r="N70" s="75"/>
      <c r="O70" s="75"/>
      <c r="P70" s="75"/>
      <c r="Q70" s="10"/>
    </row>
    <row r="71" spans="1:20" ht="15.75">
      <c r="A71" s="10"/>
      <c r="B71" s="22"/>
      <c r="C71" s="10"/>
      <c r="D71" s="22"/>
      <c r="E71" s="22"/>
      <c r="F71" s="25"/>
      <c r="G71" s="22"/>
      <c r="H71" s="22"/>
      <c r="I71" s="25"/>
      <c r="J71" s="22"/>
      <c r="K71" s="72"/>
      <c r="L71" s="72"/>
      <c r="M71" s="10"/>
      <c r="N71" s="75"/>
      <c r="O71" s="75"/>
      <c r="P71" s="75"/>
      <c r="Q71" s="10"/>
    </row>
  </sheetData>
  <pageMargins left="0.7" right="0.7" top="0.75" bottom="0.75" header="0.3" footer="0.3"/>
  <pageSetup paperSize="9" orientation="portrait" horizontalDpi="300" verticalDpi="300" r:id="rId1"/>
  <legacy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U71"/>
  <sheetViews>
    <sheetView topLeftCell="I5" zoomScale="70" zoomScaleNormal="70" workbookViewId="0">
      <selection activeCell="T49" sqref="T49"/>
    </sheetView>
  </sheetViews>
  <sheetFormatPr defaultColWidth="8.625" defaultRowHeight="15"/>
  <cols>
    <col min="1" max="1" width="49.5" style="12" customWidth="1"/>
    <col min="2" max="2" width="17.625" style="52" customWidth="1"/>
    <col min="3" max="3" width="17.625" style="12" customWidth="1"/>
    <col min="4" max="12" width="17.625" style="52" customWidth="1"/>
    <col min="13" max="20" width="17.625" style="12" customWidth="1"/>
    <col min="21" max="16384" width="8.625" style="12"/>
  </cols>
  <sheetData>
    <row r="1" spans="1:34" ht="18.75">
      <c r="A1" s="3" t="s">
        <v>0</v>
      </c>
      <c r="Q1" s="4"/>
      <c r="R1" s="4"/>
      <c r="S1" s="4"/>
      <c r="T1" s="4"/>
    </row>
    <row r="2" spans="1:34" ht="15.75">
      <c r="A2" s="79" t="s">
        <v>105</v>
      </c>
      <c r="Q2" s="5"/>
      <c r="AG2" s="53"/>
      <c r="AH2" s="5"/>
    </row>
    <row r="3" spans="1:34" ht="30">
      <c r="A3" s="6">
        <v>2017</v>
      </c>
      <c r="C3" s="54" t="s">
        <v>1</v>
      </c>
      <c r="D3" s="54" t="s">
        <v>32</v>
      </c>
      <c r="E3" s="54" t="s">
        <v>2</v>
      </c>
      <c r="F3" s="55" t="s">
        <v>3</v>
      </c>
      <c r="G3" s="54" t="s">
        <v>17</v>
      </c>
      <c r="H3" s="54" t="s">
        <v>52</v>
      </c>
      <c r="I3" s="55" t="s">
        <v>5</v>
      </c>
      <c r="J3" s="54" t="s">
        <v>4</v>
      </c>
      <c r="K3" s="54" t="s">
        <v>6</v>
      </c>
      <c r="L3" s="54" t="s">
        <v>7</v>
      </c>
      <c r="M3" s="54" t="s">
        <v>68</v>
      </c>
      <c r="N3" s="54" t="s">
        <v>68</v>
      </c>
      <c r="O3" s="55" t="s">
        <v>68</v>
      </c>
      <c r="P3" s="57" t="s">
        <v>9</v>
      </c>
      <c r="Q3" s="53"/>
      <c r="AG3" s="53"/>
      <c r="AH3" s="53"/>
    </row>
    <row r="4" spans="1:34" s="29" customFormat="1" ht="11.25">
      <c r="A4" s="81" t="s">
        <v>60</v>
      </c>
      <c r="C4" s="80" t="s">
        <v>58</v>
      </c>
      <c r="D4" s="80" t="s">
        <v>59</v>
      </c>
      <c r="E4" s="27"/>
      <c r="F4" s="80" t="s">
        <v>61</v>
      </c>
      <c r="G4" s="27"/>
      <c r="H4" s="27"/>
      <c r="I4" s="80" t="s">
        <v>62</v>
      </c>
      <c r="J4" s="27"/>
      <c r="K4" s="27"/>
      <c r="L4" s="27"/>
      <c r="M4" s="27"/>
      <c r="N4" s="28"/>
      <c r="O4" s="28"/>
      <c r="P4" s="82" t="s">
        <v>66</v>
      </c>
      <c r="Q4" s="30"/>
      <c r="AG4" s="30"/>
      <c r="AH4" s="30"/>
    </row>
    <row r="5" spans="1:34" ht="15.75">
      <c r="A5" s="5" t="s">
        <v>53</v>
      </c>
      <c r="B5" s="60"/>
      <c r="C5" s="106">
        <f>[3]Solceller!$C$9</f>
        <v>180.5</v>
      </c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3">
        <f>SUM(D5:O5)</f>
        <v>0</v>
      </c>
      <c r="Q5" s="53"/>
      <c r="AG5" s="53"/>
      <c r="AH5" s="53"/>
    </row>
    <row r="6" spans="1:34" ht="15.75">
      <c r="A6" s="5" t="s">
        <v>73</v>
      </c>
      <c r="B6" s="60"/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>
        <f t="shared" ref="P6:P11" si="0">SUM(D6:O6)</f>
        <v>0</v>
      </c>
      <c r="Q6" s="53"/>
      <c r="AG6" s="53"/>
      <c r="AH6" s="53"/>
    </row>
    <row r="7" spans="1:34" ht="15.75">
      <c r="A7" s="5" t="s">
        <v>10</v>
      </c>
      <c r="B7" s="60"/>
      <c r="C7" s="93">
        <f>[3]Elproduktion!$N$242</f>
        <v>0</v>
      </c>
      <c r="D7" s="93">
        <f>[3]Elproduktion!$N$243</f>
        <v>0</v>
      </c>
      <c r="E7" s="93">
        <f>[3]Elproduktion!$Q$244</f>
        <v>0</v>
      </c>
      <c r="F7" s="93">
        <f>[3]Elproduktion!$N$245</f>
        <v>0</v>
      </c>
      <c r="G7" s="93">
        <f>[3]Elproduktion!$R$246</f>
        <v>0</v>
      </c>
      <c r="H7" s="93">
        <f>[3]Elproduktion!$S$247</f>
        <v>0</v>
      </c>
      <c r="I7" s="93">
        <f>[3]Elproduktion!$N$248</f>
        <v>0</v>
      </c>
      <c r="J7" s="93">
        <f>[3]Elproduktion!$T$246</f>
        <v>0</v>
      </c>
      <c r="K7" s="93">
        <f>[3]Elproduktion!U244</f>
        <v>0</v>
      </c>
      <c r="L7" s="93">
        <f>[3]Elproduktion!V244</f>
        <v>0</v>
      </c>
      <c r="M7" s="93"/>
      <c r="N7" s="93"/>
      <c r="O7" s="93"/>
      <c r="P7" s="93">
        <f t="shared" si="0"/>
        <v>0</v>
      </c>
      <c r="Q7" s="53"/>
      <c r="AG7" s="53"/>
      <c r="AH7" s="53"/>
    </row>
    <row r="8" spans="1:34" ht="15.75">
      <c r="A8" s="5" t="s">
        <v>11</v>
      </c>
      <c r="B8" s="60"/>
      <c r="C8" s="93">
        <f>[3]Elproduktion!$N$250</f>
        <v>0</v>
      </c>
      <c r="D8" s="93">
        <f>[3]Elproduktion!$N$251</f>
        <v>0</v>
      </c>
      <c r="E8" s="93">
        <f>[3]Elproduktion!$Q$252</f>
        <v>0</v>
      </c>
      <c r="F8" s="93">
        <f>[3]Elproduktion!$N$253</f>
        <v>0</v>
      </c>
      <c r="G8" s="93">
        <f>[3]Elproduktion!$R$254</f>
        <v>0</v>
      </c>
      <c r="H8" s="93">
        <f>[3]Elproduktion!$S$255</f>
        <v>0</v>
      </c>
      <c r="I8" s="93">
        <f>[3]Elproduktion!$N$256</f>
        <v>0</v>
      </c>
      <c r="J8" s="93">
        <f>[3]Elproduktion!$T$254</f>
        <v>0</v>
      </c>
      <c r="K8" s="93">
        <f>[3]Elproduktion!U252</f>
        <v>0</v>
      </c>
      <c r="L8" s="93">
        <f>[3]Elproduktion!V252</f>
        <v>0</v>
      </c>
      <c r="M8" s="93"/>
      <c r="N8" s="93"/>
      <c r="O8" s="93"/>
      <c r="P8" s="93">
        <f t="shared" si="0"/>
        <v>0</v>
      </c>
      <c r="Q8" s="53"/>
      <c r="AG8" s="53"/>
      <c r="AH8" s="53"/>
    </row>
    <row r="9" spans="1:34" ht="15.75">
      <c r="A9" s="5" t="s">
        <v>12</v>
      </c>
      <c r="B9" s="60"/>
      <c r="C9" s="93">
        <f>[3]Elproduktion!$N$258</f>
        <v>0</v>
      </c>
      <c r="D9" s="93">
        <f>[3]Elproduktion!$N$259</f>
        <v>0</v>
      </c>
      <c r="E9" s="93">
        <f>[3]Elproduktion!$Q$260</f>
        <v>0</v>
      </c>
      <c r="F9" s="93">
        <f>[3]Elproduktion!$N$261</f>
        <v>0</v>
      </c>
      <c r="G9" s="93">
        <f>[3]Elproduktion!$R$262</f>
        <v>0</v>
      </c>
      <c r="H9" s="93">
        <f>[3]Elproduktion!$S$263</f>
        <v>0</v>
      </c>
      <c r="I9" s="93">
        <f>[3]Elproduktion!$N$264</f>
        <v>0</v>
      </c>
      <c r="J9" s="93">
        <f>[3]Elproduktion!$T$262</f>
        <v>0</v>
      </c>
      <c r="K9" s="93">
        <f>[3]Elproduktion!U260</f>
        <v>0</v>
      </c>
      <c r="L9" s="93">
        <f>[3]Elproduktion!V260</f>
        <v>0</v>
      </c>
      <c r="M9" s="93"/>
      <c r="N9" s="93"/>
      <c r="O9" s="93"/>
      <c r="P9" s="93">
        <f t="shared" si="0"/>
        <v>0</v>
      </c>
      <c r="Q9" s="53"/>
      <c r="AG9" s="53"/>
      <c r="AH9" s="53"/>
    </row>
    <row r="10" spans="1:34" ht="15.75">
      <c r="A10" s="5" t="s">
        <v>13</v>
      </c>
      <c r="B10" s="60"/>
      <c r="C10" s="93">
        <f>[3]Elproduktion!$N$266</f>
        <v>0</v>
      </c>
      <c r="D10" s="93">
        <f>[3]Elproduktion!$N$267</f>
        <v>0</v>
      </c>
      <c r="E10" s="93">
        <f>[3]Elproduktion!$Q$268</f>
        <v>0</v>
      </c>
      <c r="F10" s="93">
        <f>[3]Elproduktion!$N$269</f>
        <v>0</v>
      </c>
      <c r="G10" s="93">
        <f>[3]Elproduktion!$R$270</f>
        <v>0</v>
      </c>
      <c r="H10" s="93">
        <f>[3]Elproduktion!$S$271</f>
        <v>0</v>
      </c>
      <c r="I10" s="93">
        <f>[3]Elproduktion!$N$272</f>
        <v>0</v>
      </c>
      <c r="J10" s="93">
        <f>[3]Elproduktion!$T$270</f>
        <v>0</v>
      </c>
      <c r="K10" s="93">
        <f>[3]Elproduktion!U268</f>
        <v>0</v>
      </c>
      <c r="L10" s="93">
        <f>[3]Elproduktion!V268</f>
        <v>0</v>
      </c>
      <c r="M10" s="93"/>
      <c r="N10" s="93"/>
      <c r="O10" s="93"/>
      <c r="P10" s="93">
        <f t="shared" si="0"/>
        <v>0</v>
      </c>
      <c r="Q10" s="53"/>
      <c r="R10" s="5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3"/>
      <c r="AH10" s="53"/>
    </row>
    <row r="11" spans="1:34" ht="15.75">
      <c r="A11" s="5" t="s">
        <v>14</v>
      </c>
      <c r="B11" s="60"/>
      <c r="C11" s="106">
        <f>SUM(C5:C10)</f>
        <v>180.5</v>
      </c>
      <c r="D11" s="93">
        <f t="shared" ref="D11:O11" si="1">SUM(D5:D10)</f>
        <v>0</v>
      </c>
      <c r="E11" s="93">
        <f t="shared" si="1"/>
        <v>0</v>
      </c>
      <c r="F11" s="93">
        <f t="shared" si="1"/>
        <v>0</v>
      </c>
      <c r="G11" s="93">
        <f t="shared" si="1"/>
        <v>0</v>
      </c>
      <c r="H11" s="93">
        <f t="shared" si="1"/>
        <v>0</v>
      </c>
      <c r="I11" s="93">
        <f t="shared" si="1"/>
        <v>0</v>
      </c>
      <c r="J11" s="93">
        <f t="shared" si="1"/>
        <v>0</v>
      </c>
      <c r="K11" s="93">
        <f t="shared" si="1"/>
        <v>0</v>
      </c>
      <c r="L11" s="93">
        <f t="shared" si="1"/>
        <v>0</v>
      </c>
      <c r="M11" s="93">
        <f t="shared" si="1"/>
        <v>0</v>
      </c>
      <c r="N11" s="93">
        <f t="shared" si="1"/>
        <v>0</v>
      </c>
      <c r="O11" s="93">
        <f t="shared" si="1"/>
        <v>0</v>
      </c>
      <c r="P11" s="93">
        <f t="shared" si="0"/>
        <v>0</v>
      </c>
      <c r="Q11" s="53"/>
      <c r="R11" s="5"/>
      <c r="S11" s="59"/>
      <c r="T11" s="59"/>
      <c r="U11" s="59"/>
      <c r="V11" s="59"/>
      <c r="W11" s="59"/>
      <c r="X11" s="59"/>
      <c r="Y11" s="59"/>
      <c r="Z11" s="59"/>
      <c r="AA11" s="59"/>
      <c r="AB11" s="59"/>
      <c r="AC11" s="59"/>
      <c r="AD11" s="59"/>
      <c r="AE11" s="59"/>
      <c r="AF11" s="59"/>
      <c r="AG11" s="53"/>
      <c r="AH11" s="53"/>
    </row>
    <row r="12" spans="1:34" ht="15.75">
      <c r="B12" s="60"/>
      <c r="C12" s="60"/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4"/>
      <c r="R12" s="4"/>
      <c r="S12" s="4"/>
      <c r="T12" s="4"/>
    </row>
    <row r="13" spans="1:34" ht="15.75">
      <c r="B13" s="60"/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4"/>
      <c r="R13" s="4"/>
      <c r="S13" s="4"/>
      <c r="T13" s="4"/>
    </row>
    <row r="14" spans="1:34" ht="18.75">
      <c r="A14" s="3" t="s">
        <v>15</v>
      </c>
      <c r="B14" s="7"/>
      <c r="C14" s="60"/>
      <c r="D14" s="7"/>
      <c r="E14" s="7"/>
      <c r="F14" s="7"/>
      <c r="G14" s="7"/>
      <c r="H14" s="7"/>
      <c r="I14" s="7"/>
      <c r="J14" s="60"/>
      <c r="K14" s="60"/>
      <c r="L14" s="60"/>
      <c r="M14" s="60"/>
      <c r="N14" s="60"/>
      <c r="O14" s="60"/>
      <c r="P14" s="7"/>
      <c r="Q14" s="4"/>
      <c r="R14" s="4"/>
      <c r="S14" s="4"/>
      <c r="T14" s="4"/>
    </row>
    <row r="15" spans="1:34" ht="15.75">
      <c r="A15" s="79" t="str">
        <f>A2</f>
        <v>1257 Örkelljunga</v>
      </c>
      <c r="B15" s="60"/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4"/>
      <c r="R15" s="4"/>
      <c r="S15" s="4"/>
      <c r="T15" s="4"/>
    </row>
    <row r="16" spans="1:34" ht="30">
      <c r="A16" s="6">
        <v>2017</v>
      </c>
      <c r="B16" s="54" t="s">
        <v>16</v>
      </c>
      <c r="C16" s="67" t="s">
        <v>8</v>
      </c>
      <c r="D16" s="54" t="s">
        <v>32</v>
      </c>
      <c r="E16" s="54" t="s">
        <v>2</v>
      </c>
      <c r="F16" s="55" t="s">
        <v>3</v>
      </c>
      <c r="G16" s="54" t="s">
        <v>17</v>
      </c>
      <c r="H16" s="54" t="s">
        <v>52</v>
      </c>
      <c r="I16" s="55" t="s">
        <v>5</v>
      </c>
      <c r="J16" s="54" t="s">
        <v>4</v>
      </c>
      <c r="K16" s="54" t="s">
        <v>6</v>
      </c>
      <c r="L16" s="54" t="s">
        <v>7</v>
      </c>
      <c r="M16" s="54" t="s">
        <v>71</v>
      </c>
      <c r="N16" s="54" t="s">
        <v>68</v>
      </c>
      <c r="O16" s="55" t="s">
        <v>68</v>
      </c>
      <c r="P16" s="57" t="s">
        <v>9</v>
      </c>
      <c r="Q16" s="53"/>
      <c r="AG16" s="53"/>
      <c r="AH16" s="53"/>
    </row>
    <row r="17" spans="1:34" s="29" customFormat="1" ht="11.25">
      <c r="A17" s="81" t="s">
        <v>60</v>
      </c>
      <c r="B17" s="80" t="s">
        <v>63</v>
      </c>
      <c r="C17" s="49"/>
      <c r="D17" s="80" t="s">
        <v>59</v>
      </c>
      <c r="E17" s="27"/>
      <c r="F17" s="80" t="s">
        <v>61</v>
      </c>
      <c r="G17" s="27"/>
      <c r="H17" s="27"/>
      <c r="I17" s="80" t="s">
        <v>62</v>
      </c>
      <c r="J17" s="27"/>
      <c r="K17" s="27"/>
      <c r="L17" s="27"/>
      <c r="M17" s="27"/>
      <c r="N17" s="28"/>
      <c r="O17" s="28"/>
      <c r="P17" s="82" t="s">
        <v>66</v>
      </c>
      <c r="Q17" s="30"/>
      <c r="AG17" s="30"/>
      <c r="AH17" s="30"/>
    </row>
    <row r="18" spans="1:34" ht="15.75">
      <c r="A18" s="5" t="s">
        <v>18</v>
      </c>
      <c r="B18" s="110">
        <f>[3]Fjärrvärmeproduktion!$N$338</f>
        <v>0</v>
      </c>
      <c r="C18" s="112"/>
      <c r="D18" s="112">
        <f>[3]Fjärrvärmeproduktion!$N$339</f>
        <v>0</v>
      </c>
      <c r="E18" s="112">
        <f>[3]Fjärrvärmeproduktion!$Q$340</f>
        <v>0</v>
      </c>
      <c r="F18" s="112">
        <f>[3]Fjärrvärmeproduktion!$N$341</f>
        <v>0</v>
      </c>
      <c r="G18" s="112">
        <f>[3]Fjärrvärmeproduktion!$R$342</f>
        <v>0</v>
      </c>
      <c r="H18" s="112">
        <f>[3]Fjärrvärmeproduktion!$S$343</f>
        <v>0</v>
      </c>
      <c r="I18" s="112">
        <f>[3]Fjärrvärmeproduktion!$N$344</f>
        <v>0</v>
      </c>
      <c r="J18" s="112">
        <f>[3]Fjärrvärmeproduktion!$T$342</f>
        <v>0</v>
      </c>
      <c r="K18" s="112">
        <f>[3]Fjärrvärmeproduktion!U340</f>
        <v>0</v>
      </c>
      <c r="L18" s="112">
        <f>[3]Fjärrvärmeproduktion!V340</f>
        <v>0</v>
      </c>
      <c r="M18" s="112">
        <f>[3]Fjärrvärmeproduktion!$W$343</f>
        <v>0</v>
      </c>
      <c r="N18" s="112"/>
      <c r="O18" s="112"/>
      <c r="P18" s="112">
        <f>SUM(C18:O18)</f>
        <v>0</v>
      </c>
      <c r="Q18" s="4"/>
      <c r="R18" s="4"/>
      <c r="S18" s="4"/>
      <c r="T18" s="4"/>
    </row>
    <row r="19" spans="1:34" ht="15.75">
      <c r="A19" s="5" t="s">
        <v>19</v>
      </c>
      <c r="B19" s="110">
        <f>[3]Fjärrvärmeproduktion!$N$346+[3]Fjärrvärmeproduktion!$N$378</f>
        <v>34453</v>
      </c>
      <c r="C19" s="112"/>
      <c r="D19" s="112">
        <f>[3]Fjärrvärmeproduktion!$N$347</f>
        <v>100</v>
      </c>
      <c r="E19" s="112">
        <f>[3]Fjärrvärmeproduktion!$Q$348</f>
        <v>0</v>
      </c>
      <c r="F19" s="112">
        <f>[3]Fjärrvärmeproduktion!$N$349</f>
        <v>0</v>
      </c>
      <c r="G19" s="112">
        <f>[3]Fjärrvärmeproduktion!$R$350</f>
        <v>0</v>
      </c>
      <c r="H19" s="112">
        <f>[3]Fjärrvärmeproduktion!$S$351</f>
        <v>33775</v>
      </c>
      <c r="I19" s="112">
        <f>[3]Fjärrvärmeproduktion!$N$352</f>
        <v>0</v>
      </c>
      <c r="J19" s="112">
        <f>[3]Fjärrvärmeproduktion!$T$350</f>
        <v>0</v>
      </c>
      <c r="K19" s="112">
        <f>[3]Fjärrvärmeproduktion!U348</f>
        <v>0</v>
      </c>
      <c r="L19" s="112">
        <f>[3]Fjärrvärmeproduktion!V348</f>
        <v>0</v>
      </c>
      <c r="M19" s="112">
        <f>[3]Fjärrvärmeproduktion!$W$351</f>
        <v>0</v>
      </c>
      <c r="N19" s="112"/>
      <c r="O19" s="112"/>
      <c r="P19" s="112">
        <f t="shared" ref="P19:P24" si="2">SUM(C19:O19)</f>
        <v>33875</v>
      </c>
      <c r="Q19" s="4"/>
      <c r="R19" s="4"/>
      <c r="S19" s="4"/>
      <c r="T19" s="4"/>
    </row>
    <row r="20" spans="1:34" ht="15.75">
      <c r="A20" s="5" t="s">
        <v>20</v>
      </c>
      <c r="B20" s="138">
        <f>[3]Fjärrvärmeproduktion!$N$354</f>
        <v>0</v>
      </c>
      <c r="C20" s="112"/>
      <c r="D20" s="112">
        <f>[3]Fjärrvärmeproduktion!$N$355</f>
        <v>0</v>
      </c>
      <c r="E20" s="112">
        <f>[3]Fjärrvärmeproduktion!$Q$356</f>
        <v>0</v>
      </c>
      <c r="F20" s="112">
        <f>[3]Fjärrvärmeproduktion!$N$357</f>
        <v>0</v>
      </c>
      <c r="G20" s="112">
        <f>[3]Fjärrvärmeproduktion!$R$358</f>
        <v>0</v>
      </c>
      <c r="H20" s="112">
        <f>[3]Fjärrvärmeproduktion!$S$359</f>
        <v>0</v>
      </c>
      <c r="I20" s="112">
        <f>[3]Fjärrvärmeproduktion!$N$360</f>
        <v>0</v>
      </c>
      <c r="J20" s="112">
        <f>[3]Fjärrvärmeproduktion!$T$358</f>
        <v>0</v>
      </c>
      <c r="K20" s="112">
        <f>[3]Fjärrvärmeproduktion!U356</f>
        <v>0</v>
      </c>
      <c r="L20" s="112">
        <f>[3]Fjärrvärmeproduktion!V356</f>
        <v>0</v>
      </c>
      <c r="M20" s="112">
        <f>[3]Fjärrvärmeproduktion!$W$359</f>
        <v>0</v>
      </c>
      <c r="N20" s="112"/>
      <c r="O20" s="112"/>
      <c r="P20" s="112">
        <f t="shared" si="2"/>
        <v>0</v>
      </c>
      <c r="Q20" s="4"/>
      <c r="R20" s="4"/>
      <c r="S20" s="4"/>
      <c r="T20" s="4"/>
    </row>
    <row r="21" spans="1:34" ht="16.5" thickBot="1">
      <c r="A21" s="5" t="s">
        <v>21</v>
      </c>
      <c r="B21" s="138">
        <f>[3]Fjärrvärmeproduktion!$N$362</f>
        <v>0</v>
      </c>
      <c r="C21" s="112"/>
      <c r="D21" s="112">
        <f>[3]Fjärrvärmeproduktion!$N$363</f>
        <v>0</v>
      </c>
      <c r="E21" s="112">
        <f>[3]Fjärrvärmeproduktion!$Q$364</f>
        <v>0</v>
      </c>
      <c r="F21" s="112">
        <f>[3]Fjärrvärmeproduktion!$N$365</f>
        <v>0</v>
      </c>
      <c r="G21" s="112">
        <f>[3]Fjärrvärmeproduktion!$R$366</f>
        <v>0</v>
      </c>
      <c r="H21" s="112">
        <f>[3]Fjärrvärmeproduktion!$S$367</f>
        <v>0</v>
      </c>
      <c r="I21" s="112">
        <f>[3]Fjärrvärmeproduktion!$N$368</f>
        <v>0</v>
      </c>
      <c r="J21" s="112">
        <f>[3]Fjärrvärmeproduktion!$T$366</f>
        <v>0</v>
      </c>
      <c r="K21" s="112">
        <f>[3]Fjärrvärmeproduktion!U364</f>
        <v>0</v>
      </c>
      <c r="L21" s="112">
        <f>[3]Fjärrvärmeproduktion!V364</f>
        <v>0</v>
      </c>
      <c r="M21" s="112">
        <f>[3]Fjärrvärmeproduktion!$W$367</f>
        <v>0</v>
      </c>
      <c r="N21" s="112"/>
      <c r="O21" s="112"/>
      <c r="P21" s="112">
        <f t="shared" si="2"/>
        <v>0</v>
      </c>
      <c r="Q21" s="4"/>
      <c r="R21" s="37"/>
      <c r="S21" s="37"/>
      <c r="T21" s="37"/>
    </row>
    <row r="22" spans="1:34" ht="15.75">
      <c r="A22" s="5" t="s">
        <v>22</v>
      </c>
      <c r="B22" s="138">
        <f>[3]Fjärrvärmeproduktion!$N$370</f>
        <v>0</v>
      </c>
      <c r="C22" s="112"/>
      <c r="D22" s="112">
        <f>[3]Fjärrvärmeproduktion!$N$371</f>
        <v>0</v>
      </c>
      <c r="E22" s="112">
        <f>[3]Fjärrvärmeproduktion!$Q$372</f>
        <v>0</v>
      </c>
      <c r="F22" s="112">
        <f>[3]Fjärrvärmeproduktion!$N$373</f>
        <v>0</v>
      </c>
      <c r="G22" s="112">
        <f>[3]Fjärrvärmeproduktion!$R$374</f>
        <v>0</v>
      </c>
      <c r="H22" s="112">
        <f>[3]Fjärrvärmeproduktion!$S$375</f>
        <v>0</v>
      </c>
      <c r="I22" s="112">
        <f>[3]Fjärrvärmeproduktion!$N$376</f>
        <v>0</v>
      </c>
      <c r="J22" s="112">
        <f>[3]Fjärrvärmeproduktion!$T$374</f>
        <v>0</v>
      </c>
      <c r="K22" s="112">
        <f>[3]Fjärrvärmeproduktion!U372</f>
        <v>0</v>
      </c>
      <c r="L22" s="112">
        <f>[3]Fjärrvärmeproduktion!V372</f>
        <v>0</v>
      </c>
      <c r="M22" s="112">
        <f>[3]Fjärrvärmeproduktion!$W$375</f>
        <v>0</v>
      </c>
      <c r="N22" s="112"/>
      <c r="O22" s="112"/>
      <c r="P22" s="112">
        <f t="shared" si="2"/>
        <v>0</v>
      </c>
      <c r="Q22" s="31"/>
      <c r="R22" s="43" t="s">
        <v>24</v>
      </c>
      <c r="S22" s="88" t="str">
        <f>ROUND(P43/1000,0) &amp;" GWh"</f>
        <v>379 GWh</v>
      </c>
      <c r="T22" s="38"/>
      <c r="U22" s="36"/>
    </row>
    <row r="23" spans="1:34" ht="15.75">
      <c r="A23" s="5" t="s">
        <v>23</v>
      </c>
      <c r="B23" s="138">
        <v>0</v>
      </c>
      <c r="C23" s="112"/>
      <c r="D23" s="112">
        <f>[3]Fjärrvärmeproduktion!$N$379</f>
        <v>0</v>
      </c>
      <c r="E23" s="112">
        <f>[3]Fjärrvärmeproduktion!$Q$380</f>
        <v>0</v>
      </c>
      <c r="F23" s="112">
        <f>[3]Fjärrvärmeproduktion!$N$381</f>
        <v>0</v>
      </c>
      <c r="G23" s="112">
        <f>[3]Fjärrvärmeproduktion!$R$382</f>
        <v>0</v>
      </c>
      <c r="H23" s="112">
        <f>[3]Fjärrvärmeproduktion!$S$383</f>
        <v>0</v>
      </c>
      <c r="I23" s="112">
        <f>[3]Fjärrvärmeproduktion!$N$384</f>
        <v>0</v>
      </c>
      <c r="J23" s="112">
        <f>[3]Fjärrvärmeproduktion!$T$382</f>
        <v>0</v>
      </c>
      <c r="K23" s="112">
        <f>[3]Fjärrvärmeproduktion!U380</f>
        <v>0</v>
      </c>
      <c r="L23" s="112">
        <f>[3]Fjärrvärmeproduktion!V380</f>
        <v>0</v>
      </c>
      <c r="M23" s="112">
        <f>[3]Fjärrvärmeproduktion!$W$383</f>
        <v>0</v>
      </c>
      <c r="N23" s="112"/>
      <c r="O23" s="112"/>
      <c r="P23" s="112">
        <f t="shared" si="2"/>
        <v>0</v>
      </c>
      <c r="Q23" s="31"/>
      <c r="R23" s="41"/>
      <c r="S23" s="4"/>
      <c r="T23" s="39"/>
      <c r="U23" s="36"/>
    </row>
    <row r="24" spans="1:34" ht="15.75">
      <c r="A24" s="5" t="s">
        <v>14</v>
      </c>
      <c r="B24" s="148">
        <f>SUM(B18:B23)</f>
        <v>34453</v>
      </c>
      <c r="C24" s="112">
        <f t="shared" ref="C24:O24" si="3">SUM(C18:C23)</f>
        <v>0</v>
      </c>
      <c r="D24" s="112">
        <f t="shared" si="3"/>
        <v>100</v>
      </c>
      <c r="E24" s="112">
        <f t="shared" si="3"/>
        <v>0</v>
      </c>
      <c r="F24" s="112">
        <f t="shared" si="3"/>
        <v>0</v>
      </c>
      <c r="G24" s="112">
        <f t="shared" si="3"/>
        <v>0</v>
      </c>
      <c r="H24" s="112">
        <f t="shared" si="3"/>
        <v>33775</v>
      </c>
      <c r="I24" s="112">
        <f t="shared" si="3"/>
        <v>0</v>
      </c>
      <c r="J24" s="112">
        <f t="shared" si="3"/>
        <v>0</v>
      </c>
      <c r="K24" s="112">
        <f t="shared" si="3"/>
        <v>0</v>
      </c>
      <c r="L24" s="112">
        <f t="shared" si="3"/>
        <v>0</v>
      </c>
      <c r="M24" s="112">
        <f t="shared" si="3"/>
        <v>0</v>
      </c>
      <c r="N24" s="112">
        <f t="shared" si="3"/>
        <v>0</v>
      </c>
      <c r="O24" s="112">
        <f t="shared" si="3"/>
        <v>0</v>
      </c>
      <c r="P24" s="112">
        <f t="shared" si="2"/>
        <v>33875</v>
      </c>
      <c r="Q24" s="31"/>
      <c r="R24" s="41"/>
      <c r="S24" s="4" t="s">
        <v>25</v>
      </c>
      <c r="T24" s="39" t="s">
        <v>26</v>
      </c>
      <c r="U24" s="36"/>
    </row>
    <row r="25" spans="1:34" ht="15.75">
      <c r="B25" s="109"/>
      <c r="C25" s="109"/>
      <c r="D25" s="109"/>
      <c r="E25" s="109"/>
      <c r="F25" s="109"/>
      <c r="G25" s="109"/>
      <c r="H25" s="109"/>
      <c r="I25" s="109"/>
      <c r="J25" s="109"/>
      <c r="K25" s="109"/>
      <c r="L25" s="109"/>
      <c r="M25" s="109"/>
      <c r="N25" s="109"/>
      <c r="O25" s="109"/>
      <c r="P25" s="109"/>
      <c r="Q25" s="31"/>
      <c r="R25" s="85" t="str">
        <f>C30</f>
        <v>El</v>
      </c>
      <c r="S25" s="61" t="str">
        <f>ROUND(C43/1000,0) &amp;" GWh"</f>
        <v>111 GWh</v>
      </c>
      <c r="T25" s="42">
        <f>C$44</f>
        <v>0.29267653130015409</v>
      </c>
      <c r="U25" s="36"/>
    </row>
    <row r="26" spans="1:34" ht="15.75">
      <c r="B26" s="110"/>
      <c r="C26" s="109"/>
      <c r="D26" s="109"/>
      <c r="E26" s="109"/>
      <c r="F26" s="109"/>
      <c r="G26" s="109"/>
      <c r="H26" s="109"/>
      <c r="I26" s="109"/>
      <c r="J26" s="109"/>
      <c r="K26" s="109"/>
      <c r="L26" s="109"/>
      <c r="M26" s="109"/>
      <c r="N26" s="109"/>
      <c r="O26" s="109"/>
      <c r="P26" s="109"/>
      <c r="Q26" s="31"/>
      <c r="R26" s="86" t="str">
        <f>D30</f>
        <v>Oljeprodukter</v>
      </c>
      <c r="S26" s="61" t="str">
        <f>ROUND(D43/1000,0) &amp;" GWh"</f>
        <v>171 GWh</v>
      </c>
      <c r="T26" s="42">
        <f>D$44</f>
        <v>0.45065265281687361</v>
      </c>
      <c r="U26" s="36"/>
    </row>
    <row r="27" spans="1:34" ht="15.75">
      <c r="B27" s="109"/>
      <c r="C27" s="109"/>
      <c r="D27" s="109"/>
      <c r="E27" s="109"/>
      <c r="F27" s="109"/>
      <c r="G27" s="109"/>
      <c r="H27" s="109"/>
      <c r="I27" s="109"/>
      <c r="J27" s="109"/>
      <c r="K27" s="109"/>
      <c r="L27" s="109"/>
      <c r="M27" s="109"/>
      <c r="N27" s="109"/>
      <c r="O27" s="109"/>
      <c r="P27" s="109"/>
      <c r="Q27" s="31"/>
      <c r="R27" s="86" t="str">
        <f>E30</f>
        <v>Kol och koks</v>
      </c>
      <c r="S27" s="61" t="str">
        <f>ROUND(E43/1000,0) &amp;" GWh"</f>
        <v>0 GWh</v>
      </c>
      <c r="T27" s="42">
        <f>E$44</f>
        <v>0</v>
      </c>
      <c r="U27" s="36"/>
    </row>
    <row r="28" spans="1:34" ht="18.75">
      <c r="A28" s="3" t="s">
        <v>27</v>
      </c>
      <c r="B28" s="7"/>
      <c r="C28" s="60"/>
      <c r="D28" s="7"/>
      <c r="E28" s="7"/>
      <c r="F28" s="7"/>
      <c r="G28" s="7"/>
      <c r="H28" s="7"/>
      <c r="I28" s="60"/>
      <c r="J28" s="60"/>
      <c r="K28" s="60"/>
      <c r="L28" s="60"/>
      <c r="M28" s="60"/>
      <c r="N28" s="60"/>
      <c r="O28" s="60"/>
      <c r="P28" s="60"/>
      <c r="Q28" s="31"/>
      <c r="R28" s="86" t="str">
        <f>F30</f>
        <v>Gasol/naturgas</v>
      </c>
      <c r="S28" s="61" t="str">
        <f>ROUND(F43/1000,0) &amp;" GWh"</f>
        <v>0 GWh</v>
      </c>
      <c r="T28" s="42">
        <f>F$44</f>
        <v>0</v>
      </c>
      <c r="U28" s="36"/>
    </row>
    <row r="29" spans="1:34" ht="15.75">
      <c r="A29" s="79" t="str">
        <f>A2</f>
        <v>1257 Örkelljunga</v>
      </c>
      <c r="B29" s="60"/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31"/>
      <c r="R29" s="86" t="str">
        <f>G30</f>
        <v>Biodrivmedel</v>
      </c>
      <c r="S29" s="61" t="str">
        <f>ROUND(G43/1000,0) &amp;" GWh"</f>
        <v>31 GWh</v>
      </c>
      <c r="T29" s="42">
        <f>G$44</f>
        <v>8.2700530401004918E-2</v>
      </c>
      <c r="U29" s="36"/>
    </row>
    <row r="30" spans="1:34" ht="30">
      <c r="A30" s="6">
        <v>2017</v>
      </c>
      <c r="B30" s="67" t="s">
        <v>70</v>
      </c>
      <c r="C30" s="56" t="s">
        <v>8</v>
      </c>
      <c r="D30" s="54" t="s">
        <v>32</v>
      </c>
      <c r="E30" s="54" t="s">
        <v>2</v>
      </c>
      <c r="F30" s="55" t="s">
        <v>3</v>
      </c>
      <c r="G30" s="54" t="s">
        <v>28</v>
      </c>
      <c r="H30" s="54" t="s">
        <v>52</v>
      </c>
      <c r="I30" s="55" t="s">
        <v>5</v>
      </c>
      <c r="J30" s="54" t="s">
        <v>4</v>
      </c>
      <c r="K30" s="54" t="s">
        <v>6</v>
      </c>
      <c r="L30" s="54" t="s">
        <v>7</v>
      </c>
      <c r="M30" s="54" t="s">
        <v>71</v>
      </c>
      <c r="N30" s="54" t="s">
        <v>68</v>
      </c>
      <c r="O30" s="55" t="s">
        <v>68</v>
      </c>
      <c r="P30" s="57" t="s">
        <v>29</v>
      </c>
      <c r="Q30" s="31"/>
      <c r="R30" s="85" t="str">
        <f>H30</f>
        <v>Biobränslen</v>
      </c>
      <c r="S30" s="61" t="str">
        <f>ROUND(H43/1000,0) &amp;" GWh"</f>
        <v>66 GWh</v>
      </c>
      <c r="T30" s="42">
        <f>H$44</f>
        <v>0.17397028548196736</v>
      </c>
      <c r="U30" s="36"/>
    </row>
    <row r="31" spans="1:34" s="29" customFormat="1">
      <c r="A31" s="26"/>
      <c r="B31" s="80" t="s">
        <v>65</v>
      </c>
      <c r="C31" s="83" t="s">
        <v>64</v>
      </c>
      <c r="D31" s="80" t="s">
        <v>59</v>
      </c>
      <c r="E31" s="27"/>
      <c r="F31" s="80" t="s">
        <v>61</v>
      </c>
      <c r="G31" s="80" t="s">
        <v>107</v>
      </c>
      <c r="H31" s="80" t="s">
        <v>69</v>
      </c>
      <c r="I31" s="80" t="s">
        <v>62</v>
      </c>
      <c r="J31" s="27"/>
      <c r="K31" s="27"/>
      <c r="L31" s="27"/>
      <c r="M31" s="27"/>
      <c r="N31" s="28"/>
      <c r="O31" s="28"/>
      <c r="P31" s="82" t="s">
        <v>67</v>
      </c>
      <c r="Q31" s="32"/>
      <c r="R31" s="85" t="str">
        <f>I30</f>
        <v>Biogas</v>
      </c>
      <c r="S31" s="61" t="str">
        <f>ROUND(I43/1000,0) &amp;" GWh"</f>
        <v>0 GWh</v>
      </c>
      <c r="T31" s="42">
        <f>I$44</f>
        <v>0</v>
      </c>
      <c r="U31" s="35"/>
      <c r="AG31" s="30"/>
      <c r="AH31" s="30"/>
    </row>
    <row r="32" spans="1:34" ht="15.75">
      <c r="A32" s="5" t="s">
        <v>30</v>
      </c>
      <c r="B32" s="93">
        <f>[3]Slutanvändning!$N$494</f>
        <v>0</v>
      </c>
      <c r="C32" s="93">
        <f>[3]Slutanvändning!$N$495</f>
        <v>5529</v>
      </c>
      <c r="D32" s="93">
        <f>[3]Slutanvändning!$N$488</f>
        <v>7642</v>
      </c>
      <c r="E32" s="93">
        <f>[3]Slutanvändning!$Q$489</f>
        <v>0</v>
      </c>
      <c r="F32" s="104">
        <f>[3]Slutanvändning!$N$490</f>
        <v>0</v>
      </c>
      <c r="G32" s="93">
        <f>[3]Slutanvändning!$N$491</f>
        <v>1771</v>
      </c>
      <c r="H32" s="104">
        <f>[3]Slutanvändning!$N$492</f>
        <v>0</v>
      </c>
      <c r="I32" s="93">
        <f>[3]Slutanvändning!$N$493</f>
        <v>0</v>
      </c>
      <c r="J32" s="93">
        <v>0</v>
      </c>
      <c r="K32" s="93">
        <f>[3]Slutanvändning!U489</f>
        <v>0</v>
      </c>
      <c r="L32" s="93">
        <f>[3]Slutanvändning!V489</f>
        <v>0</v>
      </c>
      <c r="M32" s="93"/>
      <c r="N32" s="93"/>
      <c r="O32" s="93"/>
      <c r="P32" s="93">
        <f t="shared" ref="P32:P38" si="4">SUM(B32:N32)</f>
        <v>14942</v>
      </c>
      <c r="Q32" s="33"/>
      <c r="R32" s="86" t="str">
        <f>J30</f>
        <v>Avlutar</v>
      </c>
      <c r="S32" s="61" t="str">
        <f>ROUND(J43/1000,0) &amp;" GWh"</f>
        <v>0 GWh</v>
      </c>
      <c r="T32" s="42">
        <f>J$44</f>
        <v>0</v>
      </c>
      <c r="U32" s="36"/>
    </row>
    <row r="33" spans="1:47" ht="15.75">
      <c r="A33" s="5" t="s">
        <v>33</v>
      </c>
      <c r="B33" s="93">
        <f>[3]Slutanvändning!$N$503</f>
        <v>972</v>
      </c>
      <c r="C33" s="93">
        <f>[3]Slutanvändning!$N$504</f>
        <v>32368</v>
      </c>
      <c r="D33" s="93">
        <f>[3]Slutanvändning!$N$497</f>
        <v>19622</v>
      </c>
      <c r="E33" s="93">
        <f>[3]Slutanvändning!$Q$498</f>
        <v>0</v>
      </c>
      <c r="F33" s="140">
        <f>[3]Slutanvändning!$N$499</f>
        <v>0</v>
      </c>
      <c r="G33" s="93">
        <f>[3]Slutanvändning!$N$500</f>
        <v>0</v>
      </c>
      <c r="H33" s="140">
        <f>[3]Slutanvändning!$N$501</f>
        <v>7724</v>
      </c>
      <c r="I33" s="93">
        <f>[3]Slutanvändning!$N$502</f>
        <v>0</v>
      </c>
      <c r="J33" s="93">
        <v>0</v>
      </c>
      <c r="K33" s="93">
        <f>[3]Slutanvändning!U498</f>
        <v>0</v>
      </c>
      <c r="L33" s="93">
        <f>[3]Slutanvändning!V498</f>
        <v>0</v>
      </c>
      <c r="M33" s="93"/>
      <c r="N33" s="93"/>
      <c r="O33" s="93"/>
      <c r="P33" s="149">
        <f t="shared" si="4"/>
        <v>60686</v>
      </c>
      <c r="Q33" s="33"/>
      <c r="R33" s="85" t="str">
        <f>K30</f>
        <v>Torv</v>
      </c>
      <c r="S33" s="61" t="str">
        <f>ROUND(K43/1000,0) &amp;" GWh"</f>
        <v>0 GWh</v>
      </c>
      <c r="T33" s="42">
        <f>K$44</f>
        <v>0</v>
      </c>
      <c r="U33" s="36"/>
    </row>
    <row r="34" spans="1:47" ht="15.75">
      <c r="A34" s="5" t="s">
        <v>34</v>
      </c>
      <c r="B34" s="93">
        <f>[3]Slutanvändning!$N$512</f>
        <v>6848</v>
      </c>
      <c r="C34" s="93">
        <f>[3]Slutanvändning!$N$513</f>
        <v>7887</v>
      </c>
      <c r="D34" s="93">
        <f>[3]Slutanvändning!$N$506</f>
        <v>0</v>
      </c>
      <c r="E34" s="93">
        <f>[3]Slutanvändning!$Q$507</f>
        <v>0</v>
      </c>
      <c r="F34" s="104">
        <f>[3]Slutanvändning!$N$508</f>
        <v>0</v>
      </c>
      <c r="G34" s="93">
        <f>[3]Slutanvändning!$N$509</f>
        <v>0</v>
      </c>
      <c r="H34" s="104">
        <f>[3]Slutanvändning!$N$510</f>
        <v>0</v>
      </c>
      <c r="I34" s="93">
        <f>[3]Slutanvändning!$N$511</f>
        <v>0</v>
      </c>
      <c r="J34" s="93">
        <v>0</v>
      </c>
      <c r="K34" s="93">
        <f>[3]Slutanvändning!U507</f>
        <v>0</v>
      </c>
      <c r="L34" s="93">
        <f>[3]Slutanvändning!V507</f>
        <v>0</v>
      </c>
      <c r="M34" s="93"/>
      <c r="N34" s="93"/>
      <c r="O34" s="93"/>
      <c r="P34" s="93">
        <f t="shared" si="4"/>
        <v>14735</v>
      </c>
      <c r="Q34" s="33"/>
      <c r="R34" s="86" t="str">
        <f>L30</f>
        <v>Avfall</v>
      </c>
      <c r="S34" s="61" t="str">
        <f>ROUND(L43/1000,0) &amp;" GWh"</f>
        <v>0 GWh</v>
      </c>
      <c r="T34" s="42">
        <f>L$44</f>
        <v>0</v>
      </c>
      <c r="U34" s="36"/>
      <c r="V34" s="8"/>
      <c r="W34" s="59"/>
    </row>
    <row r="35" spans="1:47" ht="15.75">
      <c r="A35" s="5" t="s">
        <v>35</v>
      </c>
      <c r="B35" s="93">
        <f>[3]Slutanvändning!$N$521</f>
        <v>0</v>
      </c>
      <c r="C35" s="93">
        <f>[3]Slutanvändning!$N$522</f>
        <v>0</v>
      </c>
      <c r="D35" s="93">
        <f>[3]Slutanvändning!$N$515</f>
        <v>142004</v>
      </c>
      <c r="E35" s="93">
        <f>[3]Slutanvändning!$Q$516</f>
        <v>0</v>
      </c>
      <c r="F35" s="104">
        <f>[3]Slutanvändning!$N$517</f>
        <v>0</v>
      </c>
      <c r="G35" s="93">
        <f>[3]Slutanvändning!$N$518</f>
        <v>29604</v>
      </c>
      <c r="H35" s="104">
        <f>[3]Slutanvändning!$N$519</f>
        <v>0</v>
      </c>
      <c r="I35" s="93">
        <f>[3]Slutanvändning!$N$520</f>
        <v>0</v>
      </c>
      <c r="J35" s="93">
        <v>0</v>
      </c>
      <c r="K35" s="93">
        <f>[3]Slutanvändning!U516</f>
        <v>0</v>
      </c>
      <c r="L35" s="93">
        <f>[3]Slutanvändning!V516</f>
        <v>0</v>
      </c>
      <c r="M35" s="93"/>
      <c r="N35" s="93"/>
      <c r="O35" s="93"/>
      <c r="P35" s="93">
        <f>SUM(B35:N35)</f>
        <v>171608</v>
      </c>
      <c r="Q35" s="33"/>
      <c r="R35" s="85" t="str">
        <f>M30</f>
        <v>RT-flis</v>
      </c>
      <c r="S35" s="61" t="str">
        <f>ROUND(M43/1000,0) &amp;" GWh"</f>
        <v>0 GWh</v>
      </c>
      <c r="T35" s="42">
        <f>M$44</f>
        <v>0</v>
      </c>
      <c r="U35" s="36"/>
    </row>
    <row r="36" spans="1:47" ht="15.75">
      <c r="A36" s="5" t="s">
        <v>36</v>
      </c>
      <c r="B36" s="93">
        <f>[3]Slutanvändning!$N$530</f>
        <v>2930</v>
      </c>
      <c r="C36" s="93">
        <f>[3]Slutanvändning!$N$531</f>
        <v>13979</v>
      </c>
      <c r="D36" s="93">
        <f>[3]Slutanvändning!$N$524</f>
        <v>448</v>
      </c>
      <c r="E36" s="93">
        <f>[3]Slutanvändning!$Q$525</f>
        <v>0</v>
      </c>
      <c r="F36" s="104">
        <f>[3]Slutanvändning!$N$526</f>
        <v>0</v>
      </c>
      <c r="G36" s="93">
        <f>[3]Slutanvändning!$N$527</f>
        <v>0</v>
      </c>
      <c r="H36" s="104">
        <f>[3]Slutanvändning!$N$528</f>
        <v>0</v>
      </c>
      <c r="I36" s="93">
        <f>[3]Slutanvändning!$N$529</f>
        <v>0</v>
      </c>
      <c r="J36" s="93">
        <v>0</v>
      </c>
      <c r="K36" s="93">
        <f>[3]Slutanvändning!U525</f>
        <v>0</v>
      </c>
      <c r="L36" s="93">
        <f>[3]Slutanvändning!V525</f>
        <v>0</v>
      </c>
      <c r="M36" s="93"/>
      <c r="N36" s="93"/>
      <c r="O36" s="93"/>
      <c r="P36" s="93">
        <f t="shared" si="4"/>
        <v>17357</v>
      </c>
      <c r="Q36" s="33"/>
      <c r="R36" s="85" t="str">
        <f>N30</f>
        <v>Övrigt</v>
      </c>
      <c r="S36" s="61" t="str">
        <f>ROUND(N43/1000,0) &amp;" GWh"</f>
        <v>0 GWh</v>
      </c>
      <c r="T36" s="42">
        <f>N$44</f>
        <v>0</v>
      </c>
      <c r="U36" s="36"/>
    </row>
    <row r="37" spans="1:47" ht="15.75">
      <c r="A37" s="5" t="s">
        <v>37</v>
      </c>
      <c r="B37" s="93">
        <f>[3]Slutanvändning!$N$539</f>
        <v>6603</v>
      </c>
      <c r="C37" s="93">
        <f>[3]Slutanvändning!$N$540</f>
        <v>33616</v>
      </c>
      <c r="D37" s="93">
        <f>[3]Slutanvändning!$N$533</f>
        <v>1153</v>
      </c>
      <c r="E37" s="93">
        <f>[3]Slutanvändning!$Q$534</f>
        <v>0</v>
      </c>
      <c r="F37" s="104">
        <f>[3]Slutanvändning!$N$535</f>
        <v>0</v>
      </c>
      <c r="G37" s="93">
        <f>[3]Slutanvändning!$N$536</f>
        <v>0</v>
      </c>
      <c r="H37" s="140">
        <f>[3]Slutanvändning!$N$537</f>
        <v>24502</v>
      </c>
      <c r="I37" s="93">
        <f>[3]Slutanvändning!$N$538</f>
        <v>0</v>
      </c>
      <c r="J37" s="93">
        <v>0</v>
      </c>
      <c r="K37" s="93">
        <f>[3]Slutanvändning!U534</f>
        <v>0</v>
      </c>
      <c r="L37" s="93">
        <f>[3]Slutanvändning!V534</f>
        <v>0</v>
      </c>
      <c r="M37" s="93"/>
      <c r="N37" s="93"/>
      <c r="O37" s="93"/>
      <c r="P37" s="149">
        <f t="shared" si="4"/>
        <v>65874</v>
      </c>
      <c r="Q37" s="33"/>
      <c r="R37" s="86" t="str">
        <f>O30</f>
        <v>Övrigt</v>
      </c>
      <c r="S37" s="61" t="str">
        <f>ROUND(O43/1000,0) &amp;" GWh"</f>
        <v>0 GWh</v>
      </c>
      <c r="T37" s="42">
        <f>O$44</f>
        <v>0</v>
      </c>
      <c r="U37" s="36"/>
    </row>
    <row r="38" spans="1:47" ht="15.75">
      <c r="A38" s="5" t="s">
        <v>38</v>
      </c>
      <c r="B38" s="93">
        <f>[3]Slutanvändning!$N$548</f>
        <v>10255</v>
      </c>
      <c r="C38" s="93">
        <f>[3]Slutanvändning!$N$549</f>
        <v>2970</v>
      </c>
      <c r="D38" s="93">
        <f>[3]Slutanvändning!$N$542</f>
        <v>0</v>
      </c>
      <c r="E38" s="93">
        <f>[3]Slutanvändning!$Q$543</f>
        <v>0</v>
      </c>
      <c r="F38" s="104">
        <f>[3]Slutanvändning!$N$544</f>
        <v>0</v>
      </c>
      <c r="G38" s="93">
        <f>[3]Slutanvändning!$N$545</f>
        <v>0</v>
      </c>
      <c r="H38" s="104">
        <f>[3]Slutanvändning!$N$546</f>
        <v>0</v>
      </c>
      <c r="I38" s="93">
        <f>[3]Slutanvändning!$N$547</f>
        <v>0</v>
      </c>
      <c r="J38" s="93">
        <v>0</v>
      </c>
      <c r="K38" s="93">
        <f>[3]Slutanvändning!U543</f>
        <v>0</v>
      </c>
      <c r="L38" s="93">
        <f>[3]Slutanvändning!V543</f>
        <v>0</v>
      </c>
      <c r="M38" s="93"/>
      <c r="N38" s="93"/>
      <c r="O38" s="93"/>
      <c r="P38" s="93">
        <f t="shared" si="4"/>
        <v>13225</v>
      </c>
      <c r="Q38" s="33"/>
      <c r="R38" s="44"/>
      <c r="S38" s="152" t="str">
        <f>ROUND(B43/1000,0) &amp;" GWh"</f>
        <v>0 GWh</v>
      </c>
      <c r="T38" s="40"/>
      <c r="U38" s="36"/>
    </row>
    <row r="39" spans="1:47" ht="15.75">
      <c r="A39" s="5" t="s">
        <v>39</v>
      </c>
      <c r="B39" s="93">
        <f>[3]Slutanvändning!$N$557</f>
        <v>0</v>
      </c>
      <c r="C39" s="93">
        <f>[3]Slutanvändning!$N$558</f>
        <v>6462</v>
      </c>
      <c r="D39" s="93">
        <f>[3]Slutanvändning!$N$551</f>
        <v>0</v>
      </c>
      <c r="E39" s="93">
        <f>[3]Slutanvändning!$Q$552</f>
        <v>0</v>
      </c>
      <c r="F39" s="104">
        <f>[3]Slutanvändning!$N$553</f>
        <v>0</v>
      </c>
      <c r="G39" s="93">
        <f>[3]Slutanvändning!$N$554</f>
        <v>0</v>
      </c>
      <c r="H39" s="104">
        <f>[3]Slutanvändning!$N$555</f>
        <v>0</v>
      </c>
      <c r="I39" s="93">
        <f>[3]Slutanvändning!$N$556</f>
        <v>0</v>
      </c>
      <c r="J39" s="93">
        <v>0</v>
      </c>
      <c r="K39" s="93">
        <f>[3]Slutanvändning!U552</f>
        <v>0</v>
      </c>
      <c r="L39" s="93">
        <f>[3]Slutanvändning!V552</f>
        <v>0</v>
      </c>
      <c r="M39" s="93"/>
      <c r="N39" s="93"/>
      <c r="O39" s="93"/>
      <c r="P39" s="93">
        <f>SUM(B39:N39)</f>
        <v>6462</v>
      </c>
      <c r="Q39" s="33"/>
      <c r="R39" s="41"/>
      <c r="S39" s="10"/>
      <c r="T39" s="64"/>
    </row>
    <row r="40" spans="1:47" ht="15.75">
      <c r="A40" s="5" t="s">
        <v>14</v>
      </c>
      <c r="B40" s="93">
        <f>SUM(B32:B39)</f>
        <v>27608</v>
      </c>
      <c r="C40" s="93">
        <f t="shared" ref="C40:O40" si="5">SUM(C32:C39)</f>
        <v>102811</v>
      </c>
      <c r="D40" s="93">
        <f t="shared" si="5"/>
        <v>170869</v>
      </c>
      <c r="E40" s="93">
        <f t="shared" si="5"/>
        <v>0</v>
      </c>
      <c r="F40" s="149">
        <f>SUM(F32:F39)</f>
        <v>0</v>
      </c>
      <c r="G40" s="93">
        <f t="shared" si="5"/>
        <v>31375</v>
      </c>
      <c r="H40" s="149">
        <f t="shared" si="5"/>
        <v>32226</v>
      </c>
      <c r="I40" s="93">
        <f t="shared" si="5"/>
        <v>0</v>
      </c>
      <c r="J40" s="93">
        <f t="shared" si="5"/>
        <v>0</v>
      </c>
      <c r="K40" s="93">
        <f t="shared" si="5"/>
        <v>0</v>
      </c>
      <c r="L40" s="93">
        <f t="shared" si="5"/>
        <v>0</v>
      </c>
      <c r="M40" s="93">
        <f t="shared" si="5"/>
        <v>0</v>
      </c>
      <c r="N40" s="93">
        <f t="shared" si="5"/>
        <v>0</v>
      </c>
      <c r="O40" s="93">
        <f t="shared" si="5"/>
        <v>0</v>
      </c>
      <c r="P40" s="149">
        <f>SUM(B40:N40)</f>
        <v>364889</v>
      </c>
      <c r="Q40" s="33"/>
      <c r="R40" s="41"/>
      <c r="S40" s="10" t="s">
        <v>25</v>
      </c>
      <c r="T40" s="64" t="s">
        <v>26</v>
      </c>
    </row>
    <row r="41" spans="1:47">
      <c r="B41" s="60"/>
      <c r="C41" s="60"/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6"/>
      <c r="R41" s="41" t="s">
        <v>40</v>
      </c>
      <c r="S41" s="65" t="str">
        <f>ROUND((B46+C46)/1000,0) &amp;" GWh"</f>
        <v>15 GWh</v>
      </c>
      <c r="T41" s="117"/>
    </row>
    <row r="42" spans="1:47">
      <c r="A42" s="46" t="s">
        <v>43</v>
      </c>
      <c r="B42" s="94">
        <f>B39+B38+B37</f>
        <v>16858</v>
      </c>
      <c r="C42" s="94">
        <f>C39+C38+C37</f>
        <v>43048</v>
      </c>
      <c r="D42" s="94">
        <f>D39+D38+D37</f>
        <v>1153</v>
      </c>
      <c r="E42" s="94">
        <f t="shared" ref="E42:P42" si="6">E39+E38+E37</f>
        <v>0</v>
      </c>
      <c r="F42" s="95">
        <f t="shared" si="6"/>
        <v>0</v>
      </c>
      <c r="G42" s="94">
        <f t="shared" si="6"/>
        <v>0</v>
      </c>
      <c r="H42" s="94">
        <f t="shared" si="6"/>
        <v>24502</v>
      </c>
      <c r="I42" s="95">
        <f t="shared" si="6"/>
        <v>0</v>
      </c>
      <c r="J42" s="94">
        <f t="shared" si="6"/>
        <v>0</v>
      </c>
      <c r="K42" s="94">
        <f t="shared" si="6"/>
        <v>0</v>
      </c>
      <c r="L42" s="94">
        <f t="shared" si="6"/>
        <v>0</v>
      </c>
      <c r="M42" s="94">
        <f t="shared" si="6"/>
        <v>0</v>
      </c>
      <c r="N42" s="94">
        <f t="shared" si="6"/>
        <v>0</v>
      </c>
      <c r="O42" s="94">
        <f t="shared" si="6"/>
        <v>0</v>
      </c>
      <c r="P42" s="94">
        <f t="shared" si="6"/>
        <v>85561</v>
      </c>
      <c r="Q42" s="34"/>
      <c r="R42" s="41" t="s">
        <v>41</v>
      </c>
      <c r="S42" s="11" t="str">
        <f>ROUND(P42/1000,0) &amp;" GWh"</f>
        <v>86 GWh</v>
      </c>
      <c r="T42" s="42">
        <f>P42/P40</f>
        <v>0.23448500776948605</v>
      </c>
    </row>
    <row r="43" spans="1:47">
      <c r="A43" s="47" t="s">
        <v>45</v>
      </c>
      <c r="B43" s="113"/>
      <c r="C43" s="114">
        <f>C40+C24-C7+C46</f>
        <v>111035.88</v>
      </c>
      <c r="D43" s="114">
        <f t="shared" ref="D43:O43" si="7">D11+D24+D40</f>
        <v>170969</v>
      </c>
      <c r="E43" s="114">
        <f t="shared" si="7"/>
        <v>0</v>
      </c>
      <c r="F43" s="114">
        <f t="shared" si="7"/>
        <v>0</v>
      </c>
      <c r="G43" s="114">
        <f t="shared" si="7"/>
        <v>31375</v>
      </c>
      <c r="H43" s="114">
        <f t="shared" si="7"/>
        <v>66001</v>
      </c>
      <c r="I43" s="114">
        <f t="shared" si="7"/>
        <v>0</v>
      </c>
      <c r="J43" s="114">
        <f t="shared" si="7"/>
        <v>0</v>
      </c>
      <c r="K43" s="114">
        <f t="shared" si="7"/>
        <v>0</v>
      </c>
      <c r="L43" s="114">
        <f t="shared" si="7"/>
        <v>0</v>
      </c>
      <c r="M43" s="114">
        <f t="shared" si="7"/>
        <v>0</v>
      </c>
      <c r="N43" s="114">
        <f t="shared" si="7"/>
        <v>0</v>
      </c>
      <c r="O43" s="114">
        <f t="shared" si="7"/>
        <v>0</v>
      </c>
      <c r="P43" s="115">
        <f>SUM(C43:O43)</f>
        <v>379380.88</v>
      </c>
      <c r="Q43" s="34"/>
      <c r="R43" s="41" t="s">
        <v>42</v>
      </c>
      <c r="S43" s="11" t="str">
        <f>ROUND(P36/1000,0) &amp;" GWh"</f>
        <v>17 GWh</v>
      </c>
      <c r="T43" s="63">
        <f>P36/P40</f>
        <v>4.7567890509168542E-2</v>
      </c>
    </row>
    <row r="44" spans="1:47">
      <c r="A44" s="47" t="s">
        <v>46</v>
      </c>
      <c r="B44" s="96"/>
      <c r="C44" s="103">
        <f>C43/$P$43</f>
        <v>0.29267653130015409</v>
      </c>
      <c r="D44" s="103">
        <f t="shared" ref="D44:P44" si="8">D43/$P$43</f>
        <v>0.45065265281687361</v>
      </c>
      <c r="E44" s="103">
        <f t="shared" si="8"/>
        <v>0</v>
      </c>
      <c r="F44" s="103">
        <f t="shared" si="8"/>
        <v>0</v>
      </c>
      <c r="G44" s="103">
        <f t="shared" si="8"/>
        <v>8.2700530401004918E-2</v>
      </c>
      <c r="H44" s="103">
        <f t="shared" si="8"/>
        <v>0.17397028548196736</v>
      </c>
      <c r="I44" s="103">
        <f t="shared" si="8"/>
        <v>0</v>
      </c>
      <c r="J44" s="103">
        <f t="shared" si="8"/>
        <v>0</v>
      </c>
      <c r="K44" s="103">
        <f t="shared" si="8"/>
        <v>0</v>
      </c>
      <c r="L44" s="103">
        <f t="shared" si="8"/>
        <v>0</v>
      </c>
      <c r="M44" s="103">
        <f t="shared" si="8"/>
        <v>0</v>
      </c>
      <c r="N44" s="103">
        <f t="shared" si="8"/>
        <v>0</v>
      </c>
      <c r="O44" s="103">
        <f t="shared" si="8"/>
        <v>0</v>
      </c>
      <c r="P44" s="103">
        <f t="shared" si="8"/>
        <v>1</v>
      </c>
      <c r="Q44" s="34"/>
      <c r="R44" s="41" t="s">
        <v>44</v>
      </c>
      <c r="S44" s="11" t="str">
        <f>ROUND(P34/1000,0) &amp;" GWh"</f>
        <v>15 GWh</v>
      </c>
      <c r="T44" s="42">
        <f>P34/P40</f>
        <v>4.0382143610796707E-2</v>
      </c>
      <c r="U44" s="36"/>
    </row>
    <row r="45" spans="1:47">
      <c r="A45" s="48"/>
      <c r="B45" s="104"/>
      <c r="C45" s="56"/>
      <c r="D45" s="56"/>
      <c r="E45" s="56"/>
      <c r="F45" s="67"/>
      <c r="G45" s="56"/>
      <c r="H45" s="56"/>
      <c r="I45" s="67"/>
      <c r="J45" s="56"/>
      <c r="K45" s="56"/>
      <c r="L45" s="56"/>
      <c r="M45" s="56"/>
      <c r="N45" s="67"/>
      <c r="O45" s="67"/>
      <c r="P45" s="67"/>
      <c r="Q45" s="34"/>
      <c r="R45" s="41" t="s">
        <v>31</v>
      </c>
      <c r="S45" s="11" t="str">
        <f>ROUND(P32/1000,0) &amp;" GWh"</f>
        <v>15 GWh</v>
      </c>
      <c r="T45" s="42">
        <f>P32/P40</f>
        <v>4.0949439418562904E-2</v>
      </c>
      <c r="U45" s="36"/>
    </row>
    <row r="46" spans="1:47">
      <c r="A46" s="48" t="s">
        <v>49</v>
      </c>
      <c r="B46" s="68">
        <f>B24-B40</f>
        <v>6845</v>
      </c>
      <c r="C46" s="68">
        <f>(C40+C24)*0.08</f>
        <v>8224.880000000001</v>
      </c>
      <c r="D46" s="56"/>
      <c r="E46" s="56"/>
      <c r="F46" s="67"/>
      <c r="G46" s="56"/>
      <c r="H46" s="56"/>
      <c r="I46" s="67"/>
      <c r="J46" s="56"/>
      <c r="K46" s="56"/>
      <c r="L46" s="56"/>
      <c r="M46" s="56"/>
      <c r="N46" s="67"/>
      <c r="O46" s="67"/>
      <c r="P46" s="52"/>
      <c r="Q46" s="34"/>
      <c r="R46" s="41" t="s">
        <v>47</v>
      </c>
      <c r="S46" s="11" t="str">
        <f>ROUND(P33/1000,0) &amp;" GWh"</f>
        <v>61 GWh</v>
      </c>
      <c r="T46" s="63">
        <f>P33/P40</f>
        <v>0.16631359125651909</v>
      </c>
      <c r="U46" s="36"/>
    </row>
    <row r="47" spans="1:47">
      <c r="A47" s="48" t="s">
        <v>51</v>
      </c>
      <c r="B47" s="97">
        <f>B46/B24</f>
        <v>0.19867645778306678</v>
      </c>
      <c r="C47" s="97">
        <f>C46/(C40+C24)</f>
        <v>8.0000000000000016E-2</v>
      </c>
      <c r="D47" s="56"/>
      <c r="E47" s="56"/>
      <c r="F47" s="67"/>
      <c r="G47" s="56"/>
      <c r="H47" s="56"/>
      <c r="I47" s="67"/>
      <c r="J47" s="56"/>
      <c r="K47" s="56"/>
      <c r="L47" s="56"/>
      <c r="M47" s="56"/>
      <c r="N47" s="67"/>
      <c r="O47" s="67"/>
      <c r="P47" s="67"/>
      <c r="Q47" s="34"/>
      <c r="R47" s="41" t="s">
        <v>48</v>
      </c>
      <c r="S47" s="11" t="str">
        <f>ROUND(P35/1000,0) &amp;" GWh"</f>
        <v>172 GWh</v>
      </c>
      <c r="T47" s="63">
        <f>P35/P40</f>
        <v>0.47030192743546667</v>
      </c>
    </row>
    <row r="48" spans="1:47" ht="15.75" thickBot="1">
      <c r="A48" s="13"/>
      <c r="B48" s="14"/>
      <c r="C48" s="16"/>
      <c r="D48" s="15"/>
      <c r="E48" s="15"/>
      <c r="F48" s="24"/>
      <c r="G48" s="15"/>
      <c r="H48" s="15"/>
      <c r="I48" s="24"/>
      <c r="J48" s="15"/>
      <c r="K48" s="15"/>
      <c r="L48" s="15"/>
      <c r="M48" s="16"/>
      <c r="N48" s="17"/>
      <c r="O48" s="17"/>
      <c r="P48" s="17"/>
      <c r="Q48" s="87"/>
      <c r="R48" s="69" t="s">
        <v>50</v>
      </c>
      <c r="S48" s="11" t="str">
        <f>ROUND(P40/1000,0) &amp;" GWh"</f>
        <v>365 GWh</v>
      </c>
      <c r="T48" s="70">
        <f>SUM(T42:T47)</f>
        <v>1</v>
      </c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3"/>
      <c r="AH48" s="13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</row>
    <row r="49" spans="1:47">
      <c r="A49" s="16"/>
      <c r="B49" s="14"/>
      <c r="C49" s="16"/>
      <c r="D49" s="15"/>
      <c r="E49" s="15"/>
      <c r="F49" s="24"/>
      <c r="G49" s="15"/>
      <c r="H49" s="15"/>
      <c r="I49" s="24"/>
      <c r="J49" s="15"/>
      <c r="K49" s="15"/>
      <c r="L49" s="15"/>
      <c r="M49" s="16"/>
      <c r="N49" s="17"/>
      <c r="O49" s="17"/>
      <c r="P49" s="17"/>
      <c r="Q49" s="16"/>
      <c r="R49" s="13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3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</row>
    <row r="50" spans="1:47">
      <c r="A50" s="16"/>
      <c r="B50" s="14"/>
      <c r="C50" s="18"/>
      <c r="D50" s="15"/>
      <c r="E50" s="15"/>
      <c r="F50" s="24"/>
      <c r="G50" s="15"/>
      <c r="H50" s="15"/>
      <c r="I50" s="24"/>
      <c r="J50" s="15"/>
      <c r="K50" s="15"/>
      <c r="L50" s="15"/>
      <c r="M50" s="16"/>
      <c r="N50" s="17"/>
      <c r="O50" s="17"/>
      <c r="P50" s="17"/>
      <c r="Q50" s="16"/>
      <c r="R50" s="13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3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</row>
    <row r="51" spans="1:47">
      <c r="A51" s="16"/>
      <c r="B51" s="14"/>
      <c r="C51" s="16"/>
      <c r="D51" s="15"/>
      <c r="E51" s="15"/>
      <c r="F51" s="24"/>
      <c r="G51" s="15"/>
      <c r="H51" s="15"/>
      <c r="I51" s="24"/>
      <c r="J51" s="15"/>
      <c r="K51" s="15"/>
      <c r="L51" s="15"/>
      <c r="M51" s="16"/>
      <c r="N51" s="17"/>
      <c r="O51" s="17"/>
      <c r="P51" s="17"/>
      <c r="Q51" s="16"/>
      <c r="R51" s="13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3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</row>
    <row r="52" spans="1:47">
      <c r="A52" s="16"/>
      <c r="B52" s="14"/>
      <c r="C52" s="16"/>
      <c r="D52" s="15"/>
      <c r="E52" s="15"/>
      <c r="F52" s="24"/>
      <c r="G52" s="15"/>
      <c r="H52" s="15"/>
      <c r="I52" s="24"/>
      <c r="J52" s="15"/>
      <c r="K52" s="15"/>
      <c r="L52" s="15"/>
      <c r="M52" s="16"/>
      <c r="N52" s="17"/>
      <c r="O52" s="17"/>
      <c r="P52" s="17"/>
      <c r="Q52" s="16"/>
      <c r="R52" s="13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3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</row>
    <row r="53" spans="1:47">
      <c r="A53" s="16"/>
      <c r="B53" s="14"/>
      <c r="C53" s="16"/>
      <c r="D53" s="15"/>
      <c r="E53" s="15"/>
      <c r="F53" s="24"/>
      <c r="G53" s="15"/>
      <c r="H53" s="15"/>
      <c r="I53" s="24"/>
      <c r="J53" s="15"/>
      <c r="K53" s="15"/>
      <c r="L53" s="15"/>
      <c r="M53" s="16"/>
      <c r="N53" s="17"/>
      <c r="O53" s="17"/>
      <c r="P53" s="17"/>
      <c r="Q53" s="16"/>
      <c r="R53" s="13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3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</row>
    <row r="54" spans="1:47">
      <c r="A54" s="16"/>
      <c r="B54" s="14"/>
      <c r="C54" s="16"/>
      <c r="D54" s="15"/>
      <c r="E54" s="15"/>
      <c r="F54" s="24"/>
      <c r="G54" s="15"/>
      <c r="H54" s="15"/>
      <c r="I54" s="24"/>
      <c r="J54" s="15"/>
      <c r="K54" s="15"/>
      <c r="L54" s="15"/>
      <c r="M54" s="16"/>
      <c r="N54" s="17"/>
      <c r="O54" s="17"/>
      <c r="P54" s="17"/>
      <c r="Q54" s="16"/>
      <c r="R54" s="13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3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</row>
    <row r="55" spans="1:47" ht="15.75">
      <c r="A55" s="16"/>
      <c r="B55" s="14"/>
      <c r="C55" s="16"/>
      <c r="D55" s="15"/>
      <c r="E55" s="15"/>
      <c r="F55" s="24"/>
      <c r="G55" s="15"/>
      <c r="H55" s="15"/>
      <c r="I55" s="24"/>
      <c r="J55" s="15"/>
      <c r="K55" s="15"/>
      <c r="L55" s="15"/>
      <c r="M55" s="16"/>
      <c r="N55" s="17"/>
      <c r="O55" s="17"/>
      <c r="P55" s="17"/>
      <c r="Q55" s="16"/>
      <c r="R55" s="10"/>
      <c r="S55" s="45"/>
      <c r="T55" s="50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3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</row>
    <row r="56" spans="1:47" ht="15.75">
      <c r="A56" s="16"/>
      <c r="B56" s="14"/>
      <c r="C56" s="16"/>
      <c r="D56" s="15"/>
      <c r="E56" s="15"/>
      <c r="F56" s="24"/>
      <c r="G56" s="15"/>
      <c r="H56" s="15"/>
      <c r="I56" s="24"/>
      <c r="J56" s="15"/>
      <c r="K56" s="15"/>
      <c r="L56" s="15"/>
      <c r="M56" s="16"/>
      <c r="N56" s="17"/>
      <c r="O56" s="17"/>
      <c r="P56" s="17"/>
      <c r="Q56" s="16"/>
      <c r="R56" s="10"/>
      <c r="S56" s="45"/>
      <c r="T56" s="50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3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</row>
    <row r="57" spans="1:47" ht="15.75">
      <c r="A57" s="16"/>
      <c r="B57" s="14"/>
      <c r="C57" s="16"/>
      <c r="D57" s="15"/>
      <c r="E57" s="15"/>
      <c r="F57" s="24"/>
      <c r="G57" s="15"/>
      <c r="H57" s="15"/>
      <c r="I57" s="24"/>
      <c r="J57" s="15"/>
      <c r="K57" s="15"/>
      <c r="L57" s="15"/>
      <c r="M57" s="16"/>
      <c r="N57" s="17"/>
      <c r="O57" s="17"/>
      <c r="P57" s="17"/>
      <c r="Q57" s="16"/>
      <c r="R57" s="10"/>
      <c r="S57" s="45"/>
      <c r="T57" s="50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3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</row>
    <row r="58" spans="1:47" ht="15.75">
      <c r="A58" s="10"/>
      <c r="B58" s="72"/>
      <c r="C58" s="19"/>
      <c r="D58" s="73"/>
      <c r="E58" s="73"/>
      <c r="F58" s="74"/>
      <c r="G58" s="73"/>
      <c r="H58" s="73"/>
      <c r="I58" s="74"/>
      <c r="J58" s="73"/>
      <c r="K58" s="73"/>
      <c r="L58" s="73"/>
      <c r="M58" s="45"/>
      <c r="N58" s="84"/>
      <c r="O58" s="84"/>
      <c r="P58" s="75"/>
      <c r="Q58" s="10"/>
      <c r="R58" s="10"/>
      <c r="S58" s="45"/>
      <c r="T58" s="50"/>
    </row>
    <row r="59" spans="1:47" ht="15.75">
      <c r="A59" s="10"/>
      <c r="B59" s="72"/>
      <c r="C59" s="19"/>
      <c r="D59" s="73"/>
      <c r="E59" s="73"/>
      <c r="F59" s="74"/>
      <c r="G59" s="73"/>
      <c r="H59" s="73"/>
      <c r="I59" s="74"/>
      <c r="J59" s="73"/>
      <c r="K59" s="73"/>
      <c r="L59" s="73"/>
      <c r="M59" s="45"/>
      <c r="N59" s="84"/>
      <c r="O59" s="84"/>
      <c r="P59" s="75"/>
      <c r="Q59" s="10"/>
      <c r="R59" s="10"/>
      <c r="S59" s="20"/>
      <c r="T59" s="21"/>
    </row>
    <row r="60" spans="1:47" ht="15.75">
      <c r="A60" s="10"/>
      <c r="B60" s="72"/>
      <c r="C60" s="19"/>
      <c r="D60" s="73"/>
      <c r="E60" s="73"/>
      <c r="F60" s="74"/>
      <c r="G60" s="73"/>
      <c r="H60" s="73"/>
      <c r="I60" s="74"/>
      <c r="J60" s="73"/>
      <c r="K60" s="73"/>
      <c r="L60" s="73"/>
      <c r="M60" s="45"/>
      <c r="N60" s="84"/>
      <c r="O60" s="84"/>
      <c r="P60" s="75"/>
      <c r="Q60" s="10"/>
      <c r="R60" s="10"/>
      <c r="S60" s="10"/>
      <c r="T60" s="45"/>
    </row>
    <row r="61" spans="1:47" ht="15.75">
      <c r="A61" s="9"/>
      <c r="B61" s="72"/>
      <c r="C61" s="19"/>
      <c r="D61" s="73"/>
      <c r="E61" s="73"/>
      <c r="F61" s="74"/>
      <c r="G61" s="73"/>
      <c r="H61" s="73"/>
      <c r="I61" s="74"/>
      <c r="J61" s="73"/>
      <c r="K61" s="73"/>
      <c r="L61" s="73"/>
      <c r="M61" s="45"/>
      <c r="N61" s="84"/>
      <c r="O61" s="84"/>
      <c r="P61" s="75"/>
      <c r="Q61" s="10"/>
      <c r="R61" s="10"/>
      <c r="S61" s="77"/>
      <c r="T61" s="78"/>
    </row>
    <row r="62" spans="1:47" ht="15.75">
      <c r="A62" s="10"/>
      <c r="B62" s="72"/>
      <c r="C62" s="19"/>
      <c r="D62" s="72"/>
      <c r="E62" s="72"/>
      <c r="F62" s="76"/>
      <c r="G62" s="72"/>
      <c r="H62" s="72"/>
      <c r="I62" s="76"/>
      <c r="J62" s="72"/>
      <c r="K62" s="72"/>
      <c r="L62" s="72"/>
      <c r="M62" s="45"/>
      <c r="N62" s="84"/>
      <c r="O62" s="84"/>
      <c r="P62" s="75"/>
      <c r="Q62" s="10"/>
      <c r="R62" s="10"/>
      <c r="S62" s="45"/>
      <c r="T62" s="50"/>
    </row>
    <row r="63" spans="1:47" ht="15.75">
      <c r="A63" s="10"/>
      <c r="B63" s="72"/>
      <c r="C63" s="10"/>
      <c r="D63" s="72"/>
      <c r="E63" s="72"/>
      <c r="F63" s="76"/>
      <c r="G63" s="72"/>
      <c r="H63" s="72"/>
      <c r="I63" s="76"/>
      <c r="J63" s="72"/>
      <c r="K63" s="72"/>
      <c r="L63" s="72"/>
      <c r="M63" s="10"/>
      <c r="N63" s="75"/>
      <c r="O63" s="75"/>
      <c r="P63" s="75"/>
      <c r="Q63" s="10"/>
      <c r="R63" s="10"/>
      <c r="S63" s="45"/>
      <c r="T63" s="50"/>
    </row>
    <row r="64" spans="1:47" ht="15.75">
      <c r="A64" s="10"/>
      <c r="B64" s="72"/>
      <c r="C64" s="10"/>
      <c r="D64" s="72"/>
      <c r="E64" s="72"/>
      <c r="F64" s="76"/>
      <c r="G64" s="72"/>
      <c r="H64" s="72"/>
      <c r="I64" s="76"/>
      <c r="J64" s="72"/>
      <c r="K64" s="72"/>
      <c r="L64" s="72"/>
      <c r="M64" s="10"/>
      <c r="N64" s="75"/>
      <c r="O64" s="75"/>
      <c r="P64" s="75"/>
      <c r="Q64" s="10"/>
      <c r="R64" s="10"/>
      <c r="S64" s="45"/>
      <c r="T64" s="50"/>
    </row>
    <row r="65" spans="1:20" ht="15.75">
      <c r="A65" s="10"/>
      <c r="B65" s="56"/>
      <c r="C65" s="10"/>
      <c r="D65" s="56"/>
      <c r="E65" s="56"/>
      <c r="F65" s="67"/>
      <c r="G65" s="56"/>
      <c r="H65" s="56"/>
      <c r="I65" s="67"/>
      <c r="J65" s="56"/>
      <c r="K65" s="72"/>
      <c r="L65" s="72"/>
      <c r="M65" s="10"/>
      <c r="N65" s="75"/>
      <c r="O65" s="75"/>
      <c r="P65" s="75"/>
      <c r="Q65" s="10"/>
      <c r="R65" s="10"/>
      <c r="S65" s="45"/>
      <c r="T65" s="50"/>
    </row>
    <row r="66" spans="1:20" ht="15.75">
      <c r="A66" s="10"/>
      <c r="B66" s="56"/>
      <c r="C66" s="10"/>
      <c r="D66" s="56"/>
      <c r="E66" s="56"/>
      <c r="F66" s="67"/>
      <c r="G66" s="56"/>
      <c r="H66" s="56"/>
      <c r="I66" s="67"/>
      <c r="J66" s="56"/>
      <c r="K66" s="72"/>
      <c r="L66" s="72"/>
      <c r="M66" s="10"/>
      <c r="N66" s="75"/>
      <c r="O66" s="75"/>
      <c r="P66" s="75"/>
      <c r="Q66" s="10"/>
      <c r="R66" s="10"/>
      <c r="S66" s="45"/>
      <c r="T66" s="50"/>
    </row>
    <row r="67" spans="1:20" ht="15.75">
      <c r="A67" s="10"/>
      <c r="B67" s="56"/>
      <c r="C67" s="10"/>
      <c r="D67" s="56"/>
      <c r="E67" s="56"/>
      <c r="F67" s="67"/>
      <c r="G67" s="56"/>
      <c r="H67" s="56"/>
      <c r="I67" s="67"/>
      <c r="J67" s="56"/>
      <c r="K67" s="72"/>
      <c r="L67" s="72"/>
      <c r="M67" s="10"/>
      <c r="N67" s="75"/>
      <c r="O67" s="75"/>
      <c r="P67" s="75"/>
      <c r="Q67" s="10"/>
      <c r="R67" s="10"/>
      <c r="S67" s="45"/>
      <c r="T67" s="50"/>
    </row>
    <row r="68" spans="1:20" ht="15.75">
      <c r="A68" s="10"/>
      <c r="B68" s="56"/>
      <c r="C68" s="10"/>
      <c r="D68" s="56"/>
      <c r="E68" s="56"/>
      <c r="F68" s="67"/>
      <c r="G68" s="56"/>
      <c r="H68" s="56"/>
      <c r="I68" s="67"/>
      <c r="J68" s="56"/>
      <c r="K68" s="72"/>
      <c r="L68" s="72"/>
      <c r="M68" s="10"/>
      <c r="N68" s="75"/>
      <c r="O68" s="75"/>
      <c r="P68" s="75"/>
      <c r="Q68" s="10"/>
      <c r="R68" s="51"/>
      <c r="S68" s="20"/>
      <c r="T68" s="23"/>
    </row>
    <row r="69" spans="1:20">
      <c r="A69" s="10"/>
      <c r="B69" s="56"/>
      <c r="C69" s="10"/>
      <c r="D69" s="56"/>
      <c r="E69" s="56"/>
      <c r="F69" s="67"/>
      <c r="G69" s="56"/>
      <c r="H69" s="56"/>
      <c r="I69" s="67"/>
      <c r="J69" s="56"/>
      <c r="K69" s="72"/>
      <c r="L69" s="72"/>
      <c r="M69" s="10"/>
      <c r="N69" s="75"/>
      <c r="O69" s="75"/>
      <c r="P69" s="75"/>
      <c r="Q69" s="10"/>
    </row>
    <row r="70" spans="1:20">
      <c r="A70" s="10"/>
      <c r="B70" s="56"/>
      <c r="C70" s="10"/>
      <c r="D70" s="56"/>
      <c r="E70" s="56"/>
      <c r="F70" s="67"/>
      <c r="G70" s="56"/>
      <c r="H70" s="56"/>
      <c r="I70" s="67"/>
      <c r="J70" s="56"/>
      <c r="K70" s="72"/>
      <c r="L70" s="72"/>
      <c r="M70" s="10"/>
      <c r="N70" s="75"/>
      <c r="O70" s="75"/>
      <c r="P70" s="75"/>
      <c r="Q70" s="10"/>
    </row>
    <row r="71" spans="1:20" ht="15.75">
      <c r="A71" s="10"/>
      <c r="B71" s="22"/>
      <c r="C71" s="10"/>
      <c r="D71" s="22"/>
      <c r="E71" s="22"/>
      <c r="F71" s="25"/>
      <c r="G71" s="22"/>
      <c r="H71" s="22"/>
      <c r="I71" s="25"/>
      <c r="J71" s="22"/>
      <c r="K71" s="72"/>
      <c r="L71" s="72"/>
      <c r="M71" s="10"/>
      <c r="N71" s="75"/>
      <c r="O71" s="75"/>
      <c r="P71" s="75"/>
      <c r="Q71" s="10"/>
    </row>
  </sheetData>
  <pageMargins left="0.7" right="0.7" top="0.75" bottom="0.75" header="0.3" footer="0.3"/>
  <pageSetup paperSize="9" orientation="portrait" horizontalDpi="300" verticalDpi="0" copies="0" r:id="rId1"/>
  <legacy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U71"/>
  <sheetViews>
    <sheetView topLeftCell="K8" zoomScale="70" zoomScaleNormal="70" workbookViewId="0">
      <selection activeCell="T49" sqref="T49"/>
    </sheetView>
  </sheetViews>
  <sheetFormatPr defaultColWidth="8.625" defaultRowHeight="15"/>
  <cols>
    <col min="1" max="1" width="49.5" style="12" customWidth="1"/>
    <col min="2" max="2" width="17.625" style="52" customWidth="1"/>
    <col min="3" max="3" width="17.625" style="12" customWidth="1"/>
    <col min="4" max="12" width="17.625" style="52" customWidth="1"/>
    <col min="13" max="20" width="17.625" style="12" customWidth="1"/>
    <col min="21" max="16384" width="8.625" style="12"/>
  </cols>
  <sheetData>
    <row r="1" spans="1:34" ht="18.75">
      <c r="A1" s="3" t="s">
        <v>0</v>
      </c>
      <c r="Q1" s="4"/>
      <c r="R1" s="4"/>
      <c r="S1" s="4"/>
      <c r="T1" s="4"/>
    </row>
    <row r="2" spans="1:34" ht="15.75">
      <c r="A2" s="79" t="s">
        <v>106</v>
      </c>
      <c r="Q2" s="5"/>
      <c r="AG2" s="53"/>
      <c r="AH2" s="5"/>
    </row>
    <row r="3" spans="1:34" ht="30">
      <c r="A3" s="6">
        <v>2017</v>
      </c>
      <c r="C3" s="54" t="s">
        <v>1</v>
      </c>
      <c r="D3" s="54" t="s">
        <v>32</v>
      </c>
      <c r="E3" s="54" t="s">
        <v>2</v>
      </c>
      <c r="F3" s="55" t="s">
        <v>3</v>
      </c>
      <c r="G3" s="54" t="s">
        <v>17</v>
      </c>
      <c r="H3" s="54" t="s">
        <v>52</v>
      </c>
      <c r="I3" s="55" t="s">
        <v>5</v>
      </c>
      <c r="J3" s="54" t="s">
        <v>4</v>
      </c>
      <c r="K3" s="54" t="s">
        <v>6</v>
      </c>
      <c r="L3" s="54" t="s">
        <v>7</v>
      </c>
      <c r="M3" s="54" t="s">
        <v>68</v>
      </c>
      <c r="N3" s="54" t="s">
        <v>68</v>
      </c>
      <c r="O3" s="55" t="s">
        <v>68</v>
      </c>
      <c r="P3" s="57" t="s">
        <v>9</v>
      </c>
      <c r="Q3" s="53"/>
      <c r="AG3" s="53"/>
      <c r="AH3" s="53"/>
    </row>
    <row r="4" spans="1:34" s="29" customFormat="1" ht="11.25">
      <c r="A4" s="81" t="s">
        <v>60</v>
      </c>
      <c r="C4" s="80" t="s">
        <v>58</v>
      </c>
      <c r="D4" s="80" t="s">
        <v>59</v>
      </c>
      <c r="E4" s="27"/>
      <c r="F4" s="80" t="s">
        <v>61</v>
      </c>
      <c r="G4" s="27"/>
      <c r="H4" s="27"/>
      <c r="I4" s="80" t="s">
        <v>62</v>
      </c>
      <c r="J4" s="27"/>
      <c r="K4" s="27"/>
      <c r="L4" s="27"/>
      <c r="M4" s="27"/>
      <c r="N4" s="28"/>
      <c r="O4" s="28"/>
      <c r="P4" s="82" t="s">
        <v>66</v>
      </c>
      <c r="Q4" s="30"/>
      <c r="AG4" s="30"/>
      <c r="AH4" s="30"/>
    </row>
    <row r="5" spans="1:34" ht="15.75">
      <c r="A5" s="5" t="s">
        <v>53</v>
      </c>
      <c r="B5" s="60"/>
      <c r="C5" s="106">
        <f>[3]Solceller!$C$8</f>
        <v>589</v>
      </c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3">
        <f>SUM(D5:O5)</f>
        <v>0</v>
      </c>
      <c r="Q5" s="53"/>
      <c r="AG5" s="53"/>
      <c r="AH5" s="53"/>
    </row>
    <row r="6" spans="1:34" ht="15.75">
      <c r="A6" s="5" t="s">
        <v>73</v>
      </c>
      <c r="B6" s="60"/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>
        <f t="shared" ref="P6:P11" si="0">SUM(D6:O6)</f>
        <v>0</v>
      </c>
      <c r="Q6" s="53"/>
      <c r="AG6" s="53"/>
      <c r="AH6" s="53"/>
    </row>
    <row r="7" spans="1:34" ht="15.75">
      <c r="A7" s="5" t="s">
        <v>10</v>
      </c>
      <c r="B7" s="60"/>
      <c r="C7" s="104">
        <f>[3]Elproduktion!$N$202</f>
        <v>0</v>
      </c>
      <c r="D7" s="93">
        <f>[3]Elproduktion!$N$203</f>
        <v>0</v>
      </c>
      <c r="E7" s="93">
        <f>[3]Elproduktion!$Q$204</f>
        <v>0</v>
      </c>
      <c r="F7" s="93">
        <f>[3]Elproduktion!$N$205</f>
        <v>0</v>
      </c>
      <c r="G7" s="93">
        <f>[3]Elproduktion!$R$206</f>
        <v>0</v>
      </c>
      <c r="H7" s="93">
        <f>[3]Elproduktion!$S$207</f>
        <v>0</v>
      </c>
      <c r="I7" s="93">
        <f>[3]Elproduktion!$N$208</f>
        <v>0</v>
      </c>
      <c r="J7" s="93">
        <f>[3]Elproduktion!$T$206</f>
        <v>0</v>
      </c>
      <c r="K7" s="93">
        <f>[3]Elproduktion!U204</f>
        <v>0</v>
      </c>
      <c r="L7" s="93">
        <f>[3]Elproduktion!V204</f>
        <v>0</v>
      </c>
      <c r="M7" s="93"/>
      <c r="N7" s="93"/>
      <c r="O7" s="93"/>
      <c r="P7" s="93">
        <f t="shared" si="0"/>
        <v>0</v>
      </c>
      <c r="Q7" s="53"/>
      <c r="AG7" s="53"/>
      <c r="AH7" s="53"/>
    </row>
    <row r="8" spans="1:34" ht="15.75">
      <c r="A8" s="5" t="s">
        <v>11</v>
      </c>
      <c r="B8" s="60"/>
      <c r="C8" s="104">
        <f>[3]Elproduktion!$N$210</f>
        <v>0</v>
      </c>
      <c r="D8" s="93">
        <f>[3]Elproduktion!$N$211</f>
        <v>0</v>
      </c>
      <c r="E8" s="93">
        <f>[3]Elproduktion!$Q$212</f>
        <v>0</v>
      </c>
      <c r="F8" s="93">
        <f>[3]Elproduktion!$N$213</f>
        <v>0</v>
      </c>
      <c r="G8" s="93">
        <f>[3]Elproduktion!$R$214</f>
        <v>0</v>
      </c>
      <c r="H8" s="93">
        <f>[3]Elproduktion!$S$215</f>
        <v>0</v>
      </c>
      <c r="I8" s="93">
        <f>[3]Elproduktion!$N$216</f>
        <v>0</v>
      </c>
      <c r="J8" s="93">
        <f>[3]Elproduktion!$T$214</f>
        <v>0</v>
      </c>
      <c r="K8" s="93">
        <f>[3]Elproduktion!U212</f>
        <v>0</v>
      </c>
      <c r="L8" s="93">
        <f>[3]Elproduktion!V212</f>
        <v>0</v>
      </c>
      <c r="M8" s="93"/>
      <c r="N8" s="93"/>
      <c r="O8" s="93"/>
      <c r="P8" s="93">
        <f t="shared" si="0"/>
        <v>0</v>
      </c>
      <c r="Q8" s="53"/>
      <c r="AG8" s="53"/>
      <c r="AH8" s="53"/>
    </row>
    <row r="9" spans="1:34" ht="15.75">
      <c r="A9" s="5" t="s">
        <v>12</v>
      </c>
      <c r="B9" s="60"/>
      <c r="C9" s="150">
        <f>[3]Elproduktion!$N$218</f>
        <v>60348.375576036866</v>
      </c>
      <c r="D9" s="93">
        <f>[3]Elproduktion!$N$219</f>
        <v>0</v>
      </c>
      <c r="E9" s="93">
        <f>[3]Elproduktion!$Q$220</f>
        <v>0</v>
      </c>
      <c r="F9" s="93">
        <f>[3]Elproduktion!$N$221</f>
        <v>0</v>
      </c>
      <c r="G9" s="93">
        <f>[3]Elproduktion!$R$222</f>
        <v>0</v>
      </c>
      <c r="H9" s="93">
        <f>[3]Elproduktion!$S$223</f>
        <v>0</v>
      </c>
      <c r="I9" s="93">
        <f>[3]Elproduktion!$N$224</f>
        <v>0</v>
      </c>
      <c r="J9" s="93">
        <f>[3]Elproduktion!$T$222</f>
        <v>0</v>
      </c>
      <c r="K9" s="93">
        <f>[3]Elproduktion!U220</f>
        <v>0</v>
      </c>
      <c r="L9" s="93">
        <f>[3]Elproduktion!V220</f>
        <v>0</v>
      </c>
      <c r="M9" s="93"/>
      <c r="N9" s="93"/>
      <c r="O9" s="93"/>
      <c r="P9" s="93">
        <f t="shared" si="0"/>
        <v>0</v>
      </c>
      <c r="Q9" s="53"/>
      <c r="AG9" s="53"/>
      <c r="AH9" s="53"/>
    </row>
    <row r="10" spans="1:34" ht="15.75">
      <c r="A10" s="5" t="s">
        <v>13</v>
      </c>
      <c r="B10" s="60"/>
      <c r="C10" s="150">
        <f>[3]Elproduktion!$N$226</f>
        <v>2963.6244239631337</v>
      </c>
      <c r="D10" s="93">
        <f>[3]Elproduktion!$N$227</f>
        <v>0</v>
      </c>
      <c r="E10" s="93">
        <f>[3]Elproduktion!$Q$228</f>
        <v>0</v>
      </c>
      <c r="F10" s="93">
        <f>[3]Elproduktion!$N$229</f>
        <v>0</v>
      </c>
      <c r="G10" s="93">
        <f>[3]Elproduktion!$R$230</f>
        <v>0</v>
      </c>
      <c r="H10" s="93">
        <f>[3]Elproduktion!$S$231</f>
        <v>0</v>
      </c>
      <c r="I10" s="93">
        <f>[3]Elproduktion!$N$232</f>
        <v>0</v>
      </c>
      <c r="J10" s="93">
        <f>[3]Elproduktion!$T$230</f>
        <v>0</v>
      </c>
      <c r="K10" s="93">
        <f>[3]Elproduktion!U228</f>
        <v>0</v>
      </c>
      <c r="L10" s="93">
        <f>[3]Elproduktion!V228</f>
        <v>0</v>
      </c>
      <c r="M10" s="93"/>
      <c r="N10" s="93"/>
      <c r="O10" s="93"/>
      <c r="P10" s="93">
        <f t="shared" si="0"/>
        <v>0</v>
      </c>
      <c r="Q10" s="53"/>
      <c r="R10" s="5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3"/>
      <c r="AH10" s="53"/>
    </row>
    <row r="11" spans="1:34" ht="15.75">
      <c r="A11" s="5" t="s">
        <v>14</v>
      </c>
      <c r="B11" s="60"/>
      <c r="C11" s="139">
        <f>SUM(C5:C10)</f>
        <v>63901</v>
      </c>
      <c r="D11" s="93">
        <f t="shared" ref="D11:O11" si="1">SUM(D5:D10)</f>
        <v>0</v>
      </c>
      <c r="E11" s="93">
        <f t="shared" si="1"/>
        <v>0</v>
      </c>
      <c r="F11" s="93">
        <f t="shared" si="1"/>
        <v>0</v>
      </c>
      <c r="G11" s="93">
        <f t="shared" si="1"/>
        <v>0</v>
      </c>
      <c r="H11" s="93">
        <f t="shared" si="1"/>
        <v>0</v>
      </c>
      <c r="I11" s="93">
        <f t="shared" si="1"/>
        <v>0</v>
      </c>
      <c r="J11" s="93">
        <f t="shared" si="1"/>
        <v>0</v>
      </c>
      <c r="K11" s="93">
        <f t="shared" si="1"/>
        <v>0</v>
      </c>
      <c r="L11" s="93">
        <f t="shared" si="1"/>
        <v>0</v>
      </c>
      <c r="M11" s="93">
        <f t="shared" si="1"/>
        <v>0</v>
      </c>
      <c r="N11" s="93">
        <f t="shared" si="1"/>
        <v>0</v>
      </c>
      <c r="O11" s="93">
        <f t="shared" si="1"/>
        <v>0</v>
      </c>
      <c r="P11" s="93">
        <f t="shared" si="0"/>
        <v>0</v>
      </c>
      <c r="Q11" s="53"/>
      <c r="R11" s="5"/>
      <c r="S11" s="59"/>
      <c r="T11" s="59"/>
      <c r="U11" s="59"/>
      <c r="V11" s="59"/>
      <c r="W11" s="59"/>
      <c r="X11" s="59"/>
      <c r="Y11" s="59"/>
      <c r="Z11" s="59"/>
      <c r="AA11" s="59"/>
      <c r="AB11" s="59"/>
      <c r="AC11" s="59"/>
      <c r="AD11" s="59"/>
      <c r="AE11" s="59"/>
      <c r="AF11" s="59"/>
      <c r="AG11" s="53"/>
      <c r="AH11" s="53"/>
    </row>
    <row r="12" spans="1:34" ht="15.75">
      <c r="B12" s="60"/>
      <c r="C12" s="60"/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4"/>
      <c r="R12" s="4"/>
      <c r="S12" s="4"/>
      <c r="T12" s="4"/>
    </row>
    <row r="13" spans="1:34" ht="15.75">
      <c r="B13" s="60"/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4"/>
      <c r="R13" s="4"/>
      <c r="S13" s="4"/>
      <c r="T13" s="4"/>
    </row>
    <row r="14" spans="1:34" ht="18.75">
      <c r="A14" s="3" t="s">
        <v>15</v>
      </c>
      <c r="B14" s="7"/>
      <c r="C14" s="60"/>
      <c r="D14" s="7"/>
      <c r="E14" s="7"/>
      <c r="F14" s="7"/>
      <c r="G14" s="7"/>
      <c r="H14" s="7"/>
      <c r="I14" s="7"/>
      <c r="J14" s="60"/>
      <c r="K14" s="60"/>
      <c r="L14" s="60"/>
      <c r="M14" s="60"/>
      <c r="N14" s="60"/>
      <c r="O14" s="60"/>
      <c r="P14" s="7"/>
      <c r="Q14" s="4"/>
      <c r="R14" s="4"/>
      <c r="S14" s="4"/>
      <c r="T14" s="4"/>
    </row>
    <row r="15" spans="1:34" ht="15.75">
      <c r="A15" s="79" t="str">
        <f>A2</f>
        <v>1256 Östra Göinge</v>
      </c>
      <c r="B15" s="60"/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4"/>
      <c r="R15" s="4"/>
      <c r="S15" s="4"/>
      <c r="T15" s="4"/>
    </row>
    <row r="16" spans="1:34" ht="30">
      <c r="A16" s="6">
        <v>2017</v>
      </c>
      <c r="B16" s="54" t="s">
        <v>16</v>
      </c>
      <c r="C16" s="67" t="s">
        <v>8</v>
      </c>
      <c r="D16" s="54" t="s">
        <v>32</v>
      </c>
      <c r="E16" s="54" t="s">
        <v>2</v>
      </c>
      <c r="F16" s="55" t="s">
        <v>3</v>
      </c>
      <c r="G16" s="54" t="s">
        <v>17</v>
      </c>
      <c r="H16" s="54" t="s">
        <v>52</v>
      </c>
      <c r="I16" s="55" t="s">
        <v>5</v>
      </c>
      <c r="J16" s="54" t="s">
        <v>4</v>
      </c>
      <c r="K16" s="54" t="s">
        <v>6</v>
      </c>
      <c r="L16" s="54" t="s">
        <v>7</v>
      </c>
      <c r="M16" s="54" t="s">
        <v>71</v>
      </c>
      <c r="N16" s="54" t="s">
        <v>68</v>
      </c>
      <c r="O16" s="55" t="s">
        <v>68</v>
      </c>
      <c r="P16" s="57" t="s">
        <v>9</v>
      </c>
      <c r="Q16" s="53"/>
      <c r="AG16" s="53"/>
      <c r="AH16" s="53"/>
    </row>
    <row r="17" spans="1:34" s="29" customFormat="1" ht="11.25">
      <c r="A17" s="81" t="s">
        <v>60</v>
      </c>
      <c r="B17" s="80" t="s">
        <v>63</v>
      </c>
      <c r="C17" s="83"/>
      <c r="D17" s="80" t="s">
        <v>59</v>
      </c>
      <c r="E17" s="27"/>
      <c r="F17" s="80" t="s">
        <v>61</v>
      </c>
      <c r="G17" s="27"/>
      <c r="H17" s="27"/>
      <c r="I17" s="80" t="s">
        <v>62</v>
      </c>
      <c r="J17" s="27"/>
      <c r="K17" s="27"/>
      <c r="L17" s="27"/>
      <c r="M17" s="27"/>
      <c r="N17" s="28"/>
      <c r="O17" s="28"/>
      <c r="P17" s="82" t="s">
        <v>66</v>
      </c>
      <c r="Q17" s="30"/>
      <c r="AG17" s="30"/>
      <c r="AH17" s="30"/>
    </row>
    <row r="18" spans="1:34" ht="15.75">
      <c r="A18" s="5" t="s">
        <v>18</v>
      </c>
      <c r="B18" s="93">
        <f>[3]Fjärrvärmeproduktion!$N$282</f>
        <v>0</v>
      </c>
      <c r="C18" s="93"/>
      <c r="D18" s="93">
        <f>[3]Fjärrvärmeproduktion!$N$283</f>
        <v>0</v>
      </c>
      <c r="E18" s="93">
        <f>[3]Fjärrvärmeproduktion!$Q$284</f>
        <v>0</v>
      </c>
      <c r="F18" s="93">
        <f>[3]Fjärrvärmeproduktion!$N$285</f>
        <v>0</v>
      </c>
      <c r="G18" s="93">
        <f>[3]Fjärrvärmeproduktion!$R$286</f>
        <v>0</v>
      </c>
      <c r="H18" s="93">
        <f>[3]Fjärrvärmeproduktion!$S$287</f>
        <v>0</v>
      </c>
      <c r="I18" s="93">
        <f>[3]Fjärrvärmeproduktion!$N$288</f>
        <v>0</v>
      </c>
      <c r="J18" s="93">
        <f>[3]Fjärrvärmeproduktion!$T$286</f>
        <v>0</v>
      </c>
      <c r="K18" s="93">
        <f>[3]Fjärrvärmeproduktion!U284</f>
        <v>0</v>
      </c>
      <c r="L18" s="93">
        <f>[3]Fjärrvärmeproduktion!V284</f>
        <v>0</v>
      </c>
      <c r="M18" s="93">
        <f>[3]Fjärrvärmeproduktion!$W$287</f>
        <v>0</v>
      </c>
      <c r="N18" s="93"/>
      <c r="O18" s="93"/>
      <c r="P18" s="112">
        <f>SUM(C18:O18)</f>
        <v>0</v>
      </c>
      <c r="Q18" s="4"/>
      <c r="R18" s="4"/>
      <c r="S18" s="4"/>
      <c r="T18" s="4"/>
    </row>
    <row r="19" spans="1:34" ht="15.75">
      <c r="A19" s="5" t="s">
        <v>19</v>
      </c>
      <c r="B19" s="139">
        <f>[3]Fjärrvärmeproduktion!$N$290</f>
        <v>38155.373048156413</v>
      </c>
      <c r="C19" s="93"/>
      <c r="D19" s="106">
        <f>[3]Fjärrvärmeproduktion!$N$291</f>
        <v>373</v>
      </c>
      <c r="E19" s="93">
        <f>[3]Fjärrvärmeproduktion!$Q$292</f>
        <v>0</v>
      </c>
      <c r="F19" s="93">
        <f>[3]Fjärrvärmeproduktion!$N$293</f>
        <v>0</v>
      </c>
      <c r="G19" s="93">
        <f>[3]Fjärrvärmeproduktion!$R$294</f>
        <v>0</v>
      </c>
      <c r="H19" s="106">
        <f>[3]Fjärrvärmeproduktion!$S$295</f>
        <v>42057</v>
      </c>
      <c r="I19" s="93">
        <f>[3]Fjärrvärmeproduktion!$N$296</f>
        <v>0</v>
      </c>
      <c r="J19" s="93">
        <f>[3]Fjärrvärmeproduktion!$T$294</f>
        <v>0</v>
      </c>
      <c r="K19" s="93">
        <f>[3]Fjärrvärmeproduktion!U292</f>
        <v>0</v>
      </c>
      <c r="L19" s="93">
        <f>[3]Fjärrvärmeproduktion!V292</f>
        <v>0</v>
      </c>
      <c r="M19" s="93">
        <f>[3]Fjärrvärmeproduktion!$W$295</f>
        <v>0</v>
      </c>
      <c r="N19" s="93"/>
      <c r="O19" s="93"/>
      <c r="P19" s="126">
        <f t="shared" ref="P19:P24" si="2">SUM(C19:O19)</f>
        <v>42430</v>
      </c>
      <c r="Q19" s="4"/>
      <c r="R19" s="4"/>
      <c r="S19" s="4"/>
      <c r="T19" s="4"/>
    </row>
    <row r="20" spans="1:34" ht="15.75">
      <c r="A20" s="5" t="s">
        <v>20</v>
      </c>
      <c r="B20" s="93">
        <f>[3]Fjärrvärmeproduktion!$N$298</f>
        <v>0</v>
      </c>
      <c r="C20" s="93"/>
      <c r="D20" s="93">
        <f>[3]Fjärrvärmeproduktion!$N$299</f>
        <v>0</v>
      </c>
      <c r="E20" s="93">
        <f>[3]Fjärrvärmeproduktion!$Q$300</f>
        <v>0</v>
      </c>
      <c r="F20" s="93">
        <f>[3]Fjärrvärmeproduktion!$N$301</f>
        <v>0</v>
      </c>
      <c r="G20" s="93">
        <f>[3]Fjärrvärmeproduktion!$R$302</f>
        <v>0</v>
      </c>
      <c r="H20" s="93">
        <f>[3]Fjärrvärmeproduktion!$S$303</f>
        <v>0</v>
      </c>
      <c r="I20" s="93">
        <f>[3]Fjärrvärmeproduktion!$N$304</f>
        <v>0</v>
      </c>
      <c r="J20" s="93">
        <f>[3]Fjärrvärmeproduktion!$T$302</f>
        <v>0</v>
      </c>
      <c r="K20" s="93">
        <f>[3]Fjärrvärmeproduktion!U300</f>
        <v>0</v>
      </c>
      <c r="L20" s="93">
        <f>[3]Fjärrvärmeproduktion!V300</f>
        <v>0</v>
      </c>
      <c r="M20" s="93">
        <f>[3]Fjärrvärmeproduktion!$W$303</f>
        <v>0</v>
      </c>
      <c r="N20" s="93"/>
      <c r="O20" s="93"/>
      <c r="P20" s="112">
        <f t="shared" si="2"/>
        <v>0</v>
      </c>
      <c r="Q20" s="4"/>
      <c r="R20" s="4"/>
      <c r="S20" s="4"/>
      <c r="T20" s="4"/>
    </row>
    <row r="21" spans="1:34" ht="16.5" thickBot="1">
      <c r="A21" s="5" t="s">
        <v>21</v>
      </c>
      <c r="B21" s="93">
        <f>[3]Fjärrvärmeproduktion!$N$306</f>
        <v>0</v>
      </c>
      <c r="C21" s="93"/>
      <c r="D21" s="93">
        <f>[3]Fjärrvärmeproduktion!$N$307</f>
        <v>0</v>
      </c>
      <c r="E21" s="93">
        <f>[3]Fjärrvärmeproduktion!$Q$308</f>
        <v>0</v>
      </c>
      <c r="F21" s="93">
        <f>[3]Fjärrvärmeproduktion!$N$309</f>
        <v>0</v>
      </c>
      <c r="G21" s="93">
        <f>[3]Fjärrvärmeproduktion!$R$310</f>
        <v>0</v>
      </c>
      <c r="H21" s="93">
        <f>[3]Fjärrvärmeproduktion!$S$311</f>
        <v>0</v>
      </c>
      <c r="I21" s="93">
        <f>[3]Fjärrvärmeproduktion!$N$312</f>
        <v>0</v>
      </c>
      <c r="J21" s="93">
        <f>[3]Fjärrvärmeproduktion!$T$310</f>
        <v>0</v>
      </c>
      <c r="K21" s="93">
        <f>[3]Fjärrvärmeproduktion!U308</f>
        <v>0</v>
      </c>
      <c r="L21" s="93">
        <f>[3]Fjärrvärmeproduktion!V308</f>
        <v>0</v>
      </c>
      <c r="M21" s="93">
        <f>[3]Fjärrvärmeproduktion!$W$311</f>
        <v>0</v>
      </c>
      <c r="N21" s="93"/>
      <c r="O21" s="93"/>
      <c r="P21" s="112">
        <f t="shared" si="2"/>
        <v>0</v>
      </c>
      <c r="Q21" s="4"/>
      <c r="R21" s="37"/>
      <c r="S21" s="37"/>
      <c r="T21" s="37"/>
    </row>
    <row r="22" spans="1:34" ht="15.75">
      <c r="A22" s="5" t="s">
        <v>22</v>
      </c>
      <c r="B22" s="93">
        <f>[3]Fjärrvärmeproduktion!$N$314</f>
        <v>0</v>
      </c>
      <c r="C22" s="93"/>
      <c r="D22" s="93">
        <f>[3]Fjärrvärmeproduktion!$N$315</f>
        <v>0</v>
      </c>
      <c r="E22" s="93">
        <f>[3]Fjärrvärmeproduktion!$Q$316</f>
        <v>0</v>
      </c>
      <c r="F22" s="93">
        <f>[3]Fjärrvärmeproduktion!$N$317</f>
        <v>0</v>
      </c>
      <c r="G22" s="93">
        <f>[3]Fjärrvärmeproduktion!$R$318</f>
        <v>0</v>
      </c>
      <c r="H22" s="93">
        <f>[3]Fjärrvärmeproduktion!$S$319</f>
        <v>0</v>
      </c>
      <c r="I22" s="93">
        <f>[3]Fjärrvärmeproduktion!$N$320</f>
        <v>0</v>
      </c>
      <c r="J22" s="93">
        <f>[3]Fjärrvärmeproduktion!$T$318</f>
        <v>0</v>
      </c>
      <c r="K22" s="93">
        <f>[3]Fjärrvärmeproduktion!U316</f>
        <v>0</v>
      </c>
      <c r="L22" s="93">
        <f>[3]Fjärrvärmeproduktion!V316</f>
        <v>0</v>
      </c>
      <c r="M22" s="93">
        <f>[3]Fjärrvärmeproduktion!$W$319</f>
        <v>0</v>
      </c>
      <c r="N22" s="93"/>
      <c r="O22" s="93"/>
      <c r="P22" s="112">
        <f t="shared" si="2"/>
        <v>0</v>
      </c>
      <c r="Q22" s="31"/>
      <c r="R22" s="43" t="s">
        <v>24</v>
      </c>
      <c r="S22" s="88" t="str">
        <f>ROUND(P43/1000,0) &amp;" GWh"</f>
        <v>345 GWh</v>
      </c>
      <c r="T22" s="38"/>
      <c r="U22" s="36"/>
    </row>
    <row r="23" spans="1:34" ht="15.75">
      <c r="A23" s="5" t="s">
        <v>23</v>
      </c>
      <c r="B23" s="93">
        <f>[3]Fjärrvärmeproduktion!$N$322</f>
        <v>0</v>
      </c>
      <c r="C23" s="93"/>
      <c r="D23" s="93">
        <f>[3]Fjärrvärmeproduktion!$N$323</f>
        <v>0</v>
      </c>
      <c r="E23" s="93">
        <f>[3]Fjärrvärmeproduktion!$Q$324</f>
        <v>0</v>
      </c>
      <c r="F23" s="93">
        <f>[3]Fjärrvärmeproduktion!$N$325</f>
        <v>0</v>
      </c>
      <c r="G23" s="93">
        <f>[3]Fjärrvärmeproduktion!$R$326</f>
        <v>0</v>
      </c>
      <c r="H23" s="93">
        <f>[3]Fjärrvärmeproduktion!$S$327</f>
        <v>0</v>
      </c>
      <c r="I23" s="93">
        <f>[3]Fjärrvärmeproduktion!$N$328</f>
        <v>0</v>
      </c>
      <c r="J23" s="93">
        <f>[3]Fjärrvärmeproduktion!$T$326</f>
        <v>0</v>
      </c>
      <c r="K23" s="93">
        <f>[3]Fjärrvärmeproduktion!U324</f>
        <v>0</v>
      </c>
      <c r="L23" s="93">
        <f>[3]Fjärrvärmeproduktion!V324</f>
        <v>0</v>
      </c>
      <c r="M23" s="93">
        <f>[3]Fjärrvärmeproduktion!$W$327</f>
        <v>0</v>
      </c>
      <c r="N23" s="93"/>
      <c r="O23" s="93"/>
      <c r="P23" s="112">
        <f t="shared" si="2"/>
        <v>0</v>
      </c>
      <c r="Q23" s="31"/>
      <c r="R23" s="41"/>
      <c r="S23" s="4"/>
      <c r="T23" s="39"/>
      <c r="U23" s="36"/>
    </row>
    <row r="24" spans="1:34" ht="15.75">
      <c r="A24" s="5" t="s">
        <v>14</v>
      </c>
      <c r="B24" s="139">
        <f>SUM(B18:B23)</f>
        <v>38155.373048156413</v>
      </c>
      <c r="C24" s="93">
        <f t="shared" ref="C24:O24" si="3">SUM(C18:C23)</f>
        <v>0</v>
      </c>
      <c r="D24" s="106">
        <f t="shared" si="3"/>
        <v>373</v>
      </c>
      <c r="E24" s="93">
        <f t="shared" si="3"/>
        <v>0</v>
      </c>
      <c r="F24" s="93">
        <f t="shared" si="3"/>
        <v>0</v>
      </c>
      <c r="G24" s="93">
        <f t="shared" si="3"/>
        <v>0</v>
      </c>
      <c r="H24" s="106">
        <f t="shared" si="3"/>
        <v>42057</v>
      </c>
      <c r="I24" s="93">
        <f t="shared" si="3"/>
        <v>0</v>
      </c>
      <c r="J24" s="93">
        <f t="shared" si="3"/>
        <v>0</v>
      </c>
      <c r="K24" s="93">
        <f t="shared" si="3"/>
        <v>0</v>
      </c>
      <c r="L24" s="93">
        <f t="shared" si="3"/>
        <v>0</v>
      </c>
      <c r="M24" s="93">
        <f t="shared" si="3"/>
        <v>0</v>
      </c>
      <c r="N24" s="93">
        <f t="shared" si="3"/>
        <v>0</v>
      </c>
      <c r="O24" s="93">
        <f t="shared" si="3"/>
        <v>0</v>
      </c>
      <c r="P24" s="126">
        <f t="shared" si="2"/>
        <v>42430</v>
      </c>
      <c r="Q24" s="31"/>
      <c r="R24" s="41"/>
      <c r="S24" s="4" t="s">
        <v>25</v>
      </c>
      <c r="T24" s="39" t="s">
        <v>26</v>
      </c>
      <c r="U24" s="36"/>
    </row>
    <row r="25" spans="1:34" ht="15.75">
      <c r="B25" s="60"/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31"/>
      <c r="R25" s="85" t="str">
        <f>C30</f>
        <v>El</v>
      </c>
      <c r="S25" s="61" t="str">
        <f>ROUND(C43/1000,0) &amp;" GWh"</f>
        <v>164 GWh</v>
      </c>
      <c r="T25" s="42">
        <f>C$44</f>
        <v>0.47554359613264402</v>
      </c>
      <c r="U25" s="36"/>
    </row>
    <row r="26" spans="1:34" ht="15.75">
      <c r="B26" s="104"/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31"/>
      <c r="R26" s="86" t="str">
        <f>D30</f>
        <v>Oljeprodukter</v>
      </c>
      <c r="S26" s="61" t="str">
        <f>ROUND(D43/1000,0) &amp;" GWh"</f>
        <v>82 GWh</v>
      </c>
      <c r="T26" s="42">
        <f>D$44</f>
        <v>0.23907698781204342</v>
      </c>
      <c r="U26" s="36"/>
    </row>
    <row r="27" spans="1:34" ht="15.75">
      <c r="B27" s="60"/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31"/>
      <c r="R27" s="86" t="str">
        <f>E30</f>
        <v>Kol och koks</v>
      </c>
      <c r="S27" s="61" t="str">
        <f>ROUND(E43/1000,0) &amp;" GWh"</f>
        <v>0 GWh</v>
      </c>
      <c r="T27" s="42">
        <f>E$44</f>
        <v>0</v>
      </c>
      <c r="U27" s="36"/>
    </row>
    <row r="28" spans="1:34" ht="18.75">
      <c r="A28" s="3" t="s">
        <v>27</v>
      </c>
      <c r="B28" s="7"/>
      <c r="C28" s="60"/>
      <c r="D28" s="7"/>
      <c r="E28" s="7"/>
      <c r="F28" s="7"/>
      <c r="G28" s="7"/>
      <c r="H28" s="7"/>
      <c r="I28" s="60"/>
      <c r="J28" s="60"/>
      <c r="K28" s="60"/>
      <c r="L28" s="60"/>
      <c r="M28" s="60"/>
      <c r="N28" s="60"/>
      <c r="O28" s="60"/>
      <c r="P28" s="60"/>
      <c r="Q28" s="31"/>
      <c r="R28" s="86" t="str">
        <f>F30</f>
        <v>Gasol/naturgas</v>
      </c>
      <c r="S28" s="61" t="str">
        <f>ROUND(F43/1000,0) &amp;" GWh"</f>
        <v>5 GWh</v>
      </c>
      <c r="T28" s="42">
        <f>F$44</f>
        <v>1.453239215700829E-2</v>
      </c>
      <c r="U28" s="36"/>
    </row>
    <row r="29" spans="1:34" ht="15.75">
      <c r="A29" s="79" t="str">
        <f>A2</f>
        <v>1256 Östra Göinge</v>
      </c>
      <c r="B29" s="60"/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31"/>
      <c r="R29" s="86" t="str">
        <f>G30</f>
        <v>Biodrivmedel</v>
      </c>
      <c r="S29" s="61" t="str">
        <f>ROUND(G43/1000,0) &amp;" GWh"</f>
        <v>11 GWh</v>
      </c>
      <c r="T29" s="42">
        <f>G$44</f>
        <v>3.1520677402002623E-2</v>
      </c>
      <c r="U29" s="36"/>
    </row>
    <row r="30" spans="1:34" ht="30">
      <c r="A30" s="6">
        <v>2017</v>
      </c>
      <c r="B30" s="67" t="s">
        <v>70</v>
      </c>
      <c r="C30" s="56" t="s">
        <v>8</v>
      </c>
      <c r="D30" s="54" t="s">
        <v>32</v>
      </c>
      <c r="E30" s="54" t="s">
        <v>2</v>
      </c>
      <c r="F30" s="55" t="s">
        <v>3</v>
      </c>
      <c r="G30" s="54" t="s">
        <v>28</v>
      </c>
      <c r="H30" s="54" t="s">
        <v>52</v>
      </c>
      <c r="I30" s="55" t="s">
        <v>5</v>
      </c>
      <c r="J30" s="54" t="s">
        <v>4</v>
      </c>
      <c r="K30" s="54" t="s">
        <v>6</v>
      </c>
      <c r="L30" s="54" t="s">
        <v>7</v>
      </c>
      <c r="M30" s="54" t="s">
        <v>71</v>
      </c>
      <c r="N30" s="54" t="s">
        <v>68</v>
      </c>
      <c r="O30" s="55" t="s">
        <v>68</v>
      </c>
      <c r="P30" s="57" t="s">
        <v>29</v>
      </c>
      <c r="Q30" s="31"/>
      <c r="R30" s="85" t="str">
        <f>H30</f>
        <v>Biobränslen</v>
      </c>
      <c r="S30" s="61" t="str">
        <f>ROUND(H43/1000,0) &amp;" GWh"</f>
        <v>83 GWh</v>
      </c>
      <c r="T30" s="42">
        <f>H$44</f>
        <v>0.23932634649630175</v>
      </c>
      <c r="U30" s="36"/>
    </row>
    <row r="31" spans="1:34" s="29" customFormat="1">
      <c r="A31" s="26"/>
      <c r="B31" s="80" t="s">
        <v>65</v>
      </c>
      <c r="C31" s="83" t="s">
        <v>64</v>
      </c>
      <c r="D31" s="80" t="s">
        <v>59</v>
      </c>
      <c r="E31" s="27"/>
      <c r="F31" s="80" t="s">
        <v>61</v>
      </c>
      <c r="G31" s="80" t="s">
        <v>107</v>
      </c>
      <c r="H31" s="80" t="s">
        <v>69</v>
      </c>
      <c r="I31" s="80" t="s">
        <v>62</v>
      </c>
      <c r="J31" s="27"/>
      <c r="K31" s="27"/>
      <c r="L31" s="27"/>
      <c r="M31" s="27"/>
      <c r="N31" s="28"/>
      <c r="O31" s="28"/>
      <c r="P31" s="82" t="s">
        <v>67</v>
      </c>
      <c r="Q31" s="32"/>
      <c r="R31" s="85" t="str">
        <f>I30</f>
        <v>Biogas</v>
      </c>
      <c r="S31" s="61" t="str">
        <f>ROUND(I43/1000,0) &amp;" GWh"</f>
        <v>0 GWh</v>
      </c>
      <c r="T31" s="42">
        <f>I$44</f>
        <v>0</v>
      </c>
      <c r="U31" s="35"/>
      <c r="AG31" s="30"/>
      <c r="AH31" s="30"/>
    </row>
    <row r="32" spans="1:34" ht="15.75">
      <c r="A32" s="5" t="s">
        <v>30</v>
      </c>
      <c r="B32" s="93">
        <f>[3]Slutanvändning!$N$413</f>
        <v>0</v>
      </c>
      <c r="C32" s="140">
        <f>[3]Slutanvändning!$N$414</f>
        <v>9451</v>
      </c>
      <c r="D32" s="140">
        <f>[3]Slutanvändning!$N$407</f>
        <v>7280</v>
      </c>
      <c r="E32" s="93">
        <f>[3]Slutanvändning!$Q$408</f>
        <v>0</v>
      </c>
      <c r="F32" s="93">
        <f>[3]Slutanvändning!$N$409</f>
        <v>0</v>
      </c>
      <c r="G32" s="93">
        <f>[3]Slutanvändning!$N$410</f>
        <v>1647</v>
      </c>
      <c r="H32" s="104">
        <f>[3]Slutanvändning!$N$411</f>
        <v>0</v>
      </c>
      <c r="I32" s="93">
        <f>[3]Slutanvändning!$N$412</f>
        <v>0</v>
      </c>
      <c r="J32" s="93">
        <v>0</v>
      </c>
      <c r="K32" s="93">
        <f>[3]Slutanvändning!U408</f>
        <v>0</v>
      </c>
      <c r="L32" s="93">
        <f>[3]Slutanvändning!V408</f>
        <v>0</v>
      </c>
      <c r="M32" s="93"/>
      <c r="N32" s="93"/>
      <c r="O32" s="93"/>
      <c r="P32" s="93">
        <f t="shared" ref="P32:P38" si="4">SUM(B32:N32)</f>
        <v>18378</v>
      </c>
      <c r="Q32" s="33"/>
      <c r="R32" s="86" t="str">
        <f>J30</f>
        <v>Avlutar</v>
      </c>
      <c r="S32" s="61" t="str">
        <f>ROUND(J43/1000,0) &amp;" GWh"</f>
        <v>0 GWh</v>
      </c>
      <c r="T32" s="42">
        <f>J$44</f>
        <v>0</v>
      </c>
      <c r="U32" s="36"/>
    </row>
    <row r="33" spans="1:47" ht="15.75">
      <c r="A33" s="5" t="s">
        <v>33</v>
      </c>
      <c r="B33" s="93">
        <f>[3]Slutanvändning!$N$422</f>
        <v>1166</v>
      </c>
      <c r="C33" s="140">
        <f>[3]Slutanvändning!$N$423</f>
        <v>27872.833333333372</v>
      </c>
      <c r="D33" s="104">
        <f>[3]Slutanvändning!$N$416</f>
        <v>814</v>
      </c>
      <c r="E33" s="93">
        <f>[3]Slutanvändning!$Q$417</f>
        <v>0</v>
      </c>
      <c r="F33" s="93">
        <f>[3]Slutanvändning!$N$418</f>
        <v>5012</v>
      </c>
      <c r="G33" s="93">
        <f>[3]Slutanvändning!$N$419</f>
        <v>0</v>
      </c>
      <c r="H33" s="140">
        <f>[3]Slutanvändning!$N$420</f>
        <v>6236.1666666666279</v>
      </c>
      <c r="I33" s="93">
        <f>[3]Slutanvändning!$N$421</f>
        <v>0</v>
      </c>
      <c r="J33" s="93">
        <v>0</v>
      </c>
      <c r="K33" s="93">
        <f>[3]Slutanvändning!U417</f>
        <v>0</v>
      </c>
      <c r="L33" s="93">
        <f>[3]Slutanvändning!V417</f>
        <v>0</v>
      </c>
      <c r="M33" s="93"/>
      <c r="N33" s="93"/>
      <c r="O33" s="93"/>
      <c r="P33" s="149">
        <f t="shared" si="4"/>
        <v>41101</v>
      </c>
      <c r="Q33" s="33"/>
      <c r="R33" s="85" t="str">
        <f>K30</f>
        <v>Torv</v>
      </c>
      <c r="S33" s="61" t="str">
        <f>ROUND(K43/1000,0) &amp;" GWh"</f>
        <v>0 GWh</v>
      </c>
      <c r="T33" s="42">
        <f>K$44</f>
        <v>0</v>
      </c>
      <c r="U33" s="36"/>
    </row>
    <row r="34" spans="1:47" ht="15.75">
      <c r="A34" s="5" t="s">
        <v>34</v>
      </c>
      <c r="B34" s="93">
        <f>[3]Slutanvändning!$N$431</f>
        <v>8016</v>
      </c>
      <c r="C34" s="140">
        <f>[3]Slutanvändning!$N$432</f>
        <v>12058</v>
      </c>
      <c r="D34" s="104">
        <f>[3]Slutanvändning!$N$425</f>
        <v>385</v>
      </c>
      <c r="E34" s="93">
        <f>[3]Slutanvändning!$Q$426</f>
        <v>0</v>
      </c>
      <c r="F34" s="93">
        <f>[3]Slutanvändning!$N$427</f>
        <v>0</v>
      </c>
      <c r="G34" s="93">
        <f>[3]Slutanvändning!$N$428</f>
        <v>0</v>
      </c>
      <c r="H34" s="104">
        <f>[3]Slutanvändning!$N$429</f>
        <v>0</v>
      </c>
      <c r="I34" s="93">
        <f>[3]Slutanvändning!$N$430</f>
        <v>0</v>
      </c>
      <c r="J34" s="93">
        <v>0</v>
      </c>
      <c r="K34" s="93">
        <f>[3]Slutanvändning!U426</f>
        <v>0</v>
      </c>
      <c r="L34" s="93">
        <f>[3]Slutanvändning!V426</f>
        <v>0</v>
      </c>
      <c r="M34" s="93"/>
      <c r="N34" s="93"/>
      <c r="O34" s="93"/>
      <c r="P34" s="149">
        <f t="shared" si="4"/>
        <v>20459</v>
      </c>
      <c r="Q34" s="33"/>
      <c r="R34" s="86" t="str">
        <f>L30</f>
        <v>Avfall</v>
      </c>
      <c r="S34" s="61" t="str">
        <f>ROUND(L43/1000,0) &amp;" GWh"</f>
        <v>0 GWh</v>
      </c>
      <c r="T34" s="42">
        <f>L$44</f>
        <v>0</v>
      </c>
      <c r="U34" s="36"/>
      <c r="V34" s="8"/>
      <c r="W34" s="59"/>
    </row>
    <row r="35" spans="1:47" ht="15.75">
      <c r="A35" s="5" t="s">
        <v>35</v>
      </c>
      <c r="B35" s="93">
        <f>[3]Slutanvändning!$N$440</f>
        <v>0</v>
      </c>
      <c r="C35" s="104">
        <f>[3]Slutanvändning!$N$441</f>
        <v>0</v>
      </c>
      <c r="D35" s="104">
        <f>[3]Slutanvändning!$N$434</f>
        <v>70241</v>
      </c>
      <c r="E35" s="93">
        <f>[3]Slutanvändning!$Q$435</f>
        <v>0</v>
      </c>
      <c r="F35" s="93">
        <f>[3]Slutanvändning!$N$436</f>
        <v>0</v>
      </c>
      <c r="G35" s="93">
        <f>[3]Slutanvändning!$N$437</f>
        <v>9224</v>
      </c>
      <c r="H35" s="104">
        <f>[3]Slutanvändning!$N$438</f>
        <v>0</v>
      </c>
      <c r="I35" s="93">
        <f>[3]Slutanvändning!$N$439</f>
        <v>0</v>
      </c>
      <c r="J35" s="93">
        <v>0</v>
      </c>
      <c r="K35" s="93">
        <f>[3]Slutanvändning!U435</f>
        <v>0</v>
      </c>
      <c r="L35" s="93">
        <f>[3]Slutanvändning!V435</f>
        <v>0</v>
      </c>
      <c r="M35" s="93"/>
      <c r="N35" s="93"/>
      <c r="O35" s="93"/>
      <c r="P35" s="93">
        <f>SUM(B35:N35)</f>
        <v>79465</v>
      </c>
      <c r="Q35" s="33"/>
      <c r="R35" s="85" t="str">
        <f>M30</f>
        <v>RT-flis</v>
      </c>
      <c r="S35" s="61" t="str">
        <f>ROUND(M43/1000,0) &amp;" GWh"</f>
        <v>0 GWh</v>
      </c>
      <c r="T35" s="42">
        <f>M$44</f>
        <v>0</v>
      </c>
      <c r="U35" s="36"/>
    </row>
    <row r="36" spans="1:47" ht="15.75">
      <c r="A36" s="5" t="s">
        <v>36</v>
      </c>
      <c r="B36" s="93">
        <f>[3]Slutanvändning!$N$449</f>
        <v>18492</v>
      </c>
      <c r="C36" s="104">
        <f>[3]Slutanvändning!$N$450</f>
        <v>37856</v>
      </c>
      <c r="D36" s="104">
        <f>[3]Slutanvändning!$N$443</f>
        <v>2052</v>
      </c>
      <c r="E36" s="93">
        <f>[3]Slutanvändning!$Q$444</f>
        <v>0</v>
      </c>
      <c r="F36" s="93">
        <f>[3]Slutanvändning!$N$445</f>
        <v>0</v>
      </c>
      <c r="G36" s="93">
        <f>[3]Slutanvändning!$N$446</f>
        <v>0</v>
      </c>
      <c r="H36" s="104">
        <f>[3]Slutanvändning!$N$447</f>
        <v>0</v>
      </c>
      <c r="I36" s="93">
        <f>[3]Slutanvändning!$N$448</f>
        <v>0</v>
      </c>
      <c r="J36" s="93">
        <v>0</v>
      </c>
      <c r="K36" s="93">
        <f>[3]Slutanvändning!U444</f>
        <v>0</v>
      </c>
      <c r="L36" s="93">
        <f>[3]Slutanvändning!V444</f>
        <v>0</v>
      </c>
      <c r="M36" s="93"/>
      <c r="N36" s="93"/>
      <c r="O36" s="93"/>
      <c r="P36" s="93">
        <f t="shared" si="4"/>
        <v>58400</v>
      </c>
      <c r="Q36" s="33"/>
      <c r="R36" s="85" t="str">
        <f>N30</f>
        <v>Övrigt</v>
      </c>
      <c r="S36" s="61" t="str">
        <f>ROUND(N43/1000,0) &amp;" GWh"</f>
        <v>0 GWh</v>
      </c>
      <c r="T36" s="42">
        <f>N$44</f>
        <v>0</v>
      </c>
      <c r="U36" s="36"/>
    </row>
    <row r="37" spans="1:47" ht="15.75">
      <c r="A37" s="5" t="s">
        <v>37</v>
      </c>
      <c r="B37" s="93">
        <f>[3]Slutanvändning!$N$458</f>
        <v>572</v>
      </c>
      <c r="C37" s="140">
        <f>[3]Slutanvändning!$N$459</f>
        <v>57678.166666666628</v>
      </c>
      <c r="D37" s="104">
        <f>[3]Slutanvändning!$N$452</f>
        <v>1269</v>
      </c>
      <c r="E37" s="93">
        <f>[3]Slutanvändning!$Q$453</f>
        <v>0</v>
      </c>
      <c r="F37" s="93">
        <f>[3]Slutanvändning!$N$454</f>
        <v>0</v>
      </c>
      <c r="G37" s="93">
        <f>[3]Slutanvändning!$N$455</f>
        <v>0</v>
      </c>
      <c r="H37" s="140">
        <f>[3]Slutanvändning!$N$456</f>
        <v>34246.833333333372</v>
      </c>
      <c r="I37" s="93">
        <f>[3]Slutanvändning!$N$457</f>
        <v>0</v>
      </c>
      <c r="J37" s="93">
        <v>0</v>
      </c>
      <c r="K37" s="93">
        <f>[3]Slutanvändning!U453</f>
        <v>0</v>
      </c>
      <c r="L37" s="93">
        <f>[3]Slutanvändning!V453</f>
        <v>0</v>
      </c>
      <c r="M37" s="93"/>
      <c r="N37" s="93"/>
      <c r="O37" s="93"/>
      <c r="P37" s="149">
        <f t="shared" si="4"/>
        <v>93766</v>
      </c>
      <c r="Q37" s="33"/>
      <c r="R37" s="86" t="str">
        <f>O30</f>
        <v>Övrigt</v>
      </c>
      <c r="S37" s="61" t="str">
        <f>ROUND(O43/1000,0) &amp;" GWh"</f>
        <v>0 GWh</v>
      </c>
      <c r="T37" s="42">
        <f>O$44</f>
        <v>0</v>
      </c>
      <c r="U37" s="36"/>
    </row>
    <row r="38" spans="1:47" ht="15.75">
      <c r="A38" s="5" t="s">
        <v>38</v>
      </c>
      <c r="B38" s="93">
        <f>[3]Slutanvändning!$N$467</f>
        <v>7668</v>
      </c>
      <c r="C38" s="104">
        <f>[3]Slutanvändning!$N$468</f>
        <v>3692</v>
      </c>
      <c r="D38" s="104">
        <f>[3]Slutanvändning!$N$461</f>
        <v>40</v>
      </c>
      <c r="E38" s="93">
        <f>[3]Slutanvändning!$Q$462</f>
        <v>0</v>
      </c>
      <c r="F38" s="93">
        <f>[3]Slutanvändning!$N$463</f>
        <v>0</v>
      </c>
      <c r="G38" s="93">
        <f>[3]Slutanvändning!$N$464</f>
        <v>0</v>
      </c>
      <c r="H38" s="104">
        <f>[3]Slutanvändning!$N$465</f>
        <v>0</v>
      </c>
      <c r="I38" s="93">
        <f>[3]Slutanvändning!$N$466</f>
        <v>0</v>
      </c>
      <c r="J38" s="93">
        <v>0</v>
      </c>
      <c r="K38" s="93">
        <f>[3]Slutanvändning!U462</f>
        <v>0</v>
      </c>
      <c r="L38" s="93">
        <f>[3]Slutanvändning!V462</f>
        <v>0</v>
      </c>
      <c r="M38" s="93"/>
      <c r="N38" s="93"/>
      <c r="O38" s="93"/>
      <c r="P38" s="93">
        <f t="shared" si="4"/>
        <v>11400</v>
      </c>
      <c r="Q38" s="33"/>
      <c r="R38" s="44"/>
      <c r="S38" s="152" t="str">
        <f>ROUND(B43/1000,0) &amp;" GWh"</f>
        <v>0 GWh</v>
      </c>
      <c r="T38" s="40"/>
      <c r="U38" s="36"/>
    </row>
    <row r="39" spans="1:47" ht="15.75">
      <c r="A39" s="5" t="s">
        <v>39</v>
      </c>
      <c r="B39" s="93">
        <f>[3]Slutanvändning!$N$476</f>
        <v>0</v>
      </c>
      <c r="C39" s="140">
        <f>[3]Slutanvändning!$N$477</f>
        <v>3251</v>
      </c>
      <c r="D39" s="104">
        <f>[3]Slutanvändning!$N$470</f>
        <v>0</v>
      </c>
      <c r="E39" s="93">
        <f>[3]Slutanvändning!$Q$471</f>
        <v>0</v>
      </c>
      <c r="F39" s="93">
        <f>[3]Slutanvändning!$N$472</f>
        <v>0</v>
      </c>
      <c r="G39" s="93">
        <f>[3]Slutanvändning!$N$473</f>
        <v>0</v>
      </c>
      <c r="H39" s="104">
        <f>[3]Slutanvändning!$N$474</f>
        <v>0</v>
      </c>
      <c r="I39" s="93">
        <f>[3]Slutanvändning!$N$475</f>
        <v>0</v>
      </c>
      <c r="J39" s="93">
        <v>0</v>
      </c>
      <c r="K39" s="93">
        <f>[3]Slutanvändning!U471</f>
        <v>0</v>
      </c>
      <c r="L39" s="93">
        <f>[3]Slutanvändning!V471</f>
        <v>0</v>
      </c>
      <c r="M39" s="93"/>
      <c r="N39" s="93"/>
      <c r="O39" s="93"/>
      <c r="P39" s="149">
        <f>SUM(B39:N39)</f>
        <v>3251</v>
      </c>
      <c r="Q39" s="33"/>
      <c r="R39" s="41"/>
      <c r="S39" s="10"/>
      <c r="T39" s="64"/>
    </row>
    <row r="40" spans="1:47" ht="15.75">
      <c r="A40" s="5" t="s">
        <v>14</v>
      </c>
      <c r="B40" s="93">
        <f>SUM(B32:B39)</f>
        <v>35914</v>
      </c>
      <c r="C40" s="149">
        <f t="shared" ref="C40:O40" si="5">SUM(C32:C39)</f>
        <v>151859</v>
      </c>
      <c r="D40" s="149">
        <f t="shared" si="5"/>
        <v>82081</v>
      </c>
      <c r="E40" s="93">
        <f t="shared" si="5"/>
        <v>0</v>
      </c>
      <c r="F40" s="93">
        <f>SUM(F32:F39)</f>
        <v>5012</v>
      </c>
      <c r="G40" s="93">
        <f t="shared" si="5"/>
        <v>10871</v>
      </c>
      <c r="H40" s="149">
        <f t="shared" si="5"/>
        <v>40483</v>
      </c>
      <c r="I40" s="93">
        <f t="shared" si="5"/>
        <v>0</v>
      </c>
      <c r="J40" s="93">
        <f t="shared" si="5"/>
        <v>0</v>
      </c>
      <c r="K40" s="93">
        <f t="shared" si="5"/>
        <v>0</v>
      </c>
      <c r="L40" s="93">
        <f t="shared" si="5"/>
        <v>0</v>
      </c>
      <c r="M40" s="93">
        <f t="shared" si="5"/>
        <v>0</v>
      </c>
      <c r="N40" s="93">
        <f t="shared" si="5"/>
        <v>0</v>
      </c>
      <c r="O40" s="93">
        <f t="shared" si="5"/>
        <v>0</v>
      </c>
      <c r="P40" s="149">
        <f>SUM(B40:N40)</f>
        <v>326220</v>
      </c>
      <c r="Q40" s="33"/>
      <c r="R40" s="41"/>
      <c r="S40" s="10" t="s">
        <v>25</v>
      </c>
      <c r="T40" s="64" t="s">
        <v>26</v>
      </c>
    </row>
    <row r="41" spans="1:47">
      <c r="B41" s="60"/>
      <c r="C41" s="60"/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6"/>
      <c r="R41" s="41" t="s">
        <v>40</v>
      </c>
      <c r="S41" s="65" t="str">
        <f>ROUND((B46+C46)/1000,0) &amp;" GWh"</f>
        <v>14 GWh</v>
      </c>
      <c r="T41" s="117"/>
    </row>
    <row r="42" spans="1:47">
      <c r="A42" s="46" t="s">
        <v>43</v>
      </c>
      <c r="B42" s="94">
        <f>B39+B38+B37</f>
        <v>8240</v>
      </c>
      <c r="C42" s="94">
        <f>C39+C38+C37</f>
        <v>64621.166666666628</v>
      </c>
      <c r="D42" s="94">
        <f>D39+D38+D37</f>
        <v>1309</v>
      </c>
      <c r="E42" s="94">
        <f t="shared" ref="E42:P42" si="6">E39+E38+E37</f>
        <v>0</v>
      </c>
      <c r="F42" s="95">
        <f t="shared" si="6"/>
        <v>0</v>
      </c>
      <c r="G42" s="94">
        <f t="shared" si="6"/>
        <v>0</v>
      </c>
      <c r="H42" s="94">
        <f t="shared" si="6"/>
        <v>34246.833333333372</v>
      </c>
      <c r="I42" s="95">
        <f t="shared" si="6"/>
        <v>0</v>
      </c>
      <c r="J42" s="94">
        <f t="shared" si="6"/>
        <v>0</v>
      </c>
      <c r="K42" s="94">
        <f t="shared" si="6"/>
        <v>0</v>
      </c>
      <c r="L42" s="94">
        <f t="shared" si="6"/>
        <v>0</v>
      </c>
      <c r="M42" s="94">
        <f t="shared" si="6"/>
        <v>0</v>
      </c>
      <c r="N42" s="94">
        <f t="shared" si="6"/>
        <v>0</v>
      </c>
      <c r="O42" s="94">
        <f t="shared" si="6"/>
        <v>0</v>
      </c>
      <c r="P42" s="94">
        <f t="shared" si="6"/>
        <v>108417</v>
      </c>
      <c r="Q42" s="34"/>
      <c r="R42" s="41" t="s">
        <v>41</v>
      </c>
      <c r="S42" s="11" t="str">
        <f>ROUND(P42/1000,0) &amp;" GWh"</f>
        <v>108 GWh</v>
      </c>
      <c r="T42" s="42">
        <f>P42/P40</f>
        <v>0.33234320397277911</v>
      </c>
    </row>
    <row r="43" spans="1:47">
      <c r="A43" s="47" t="s">
        <v>45</v>
      </c>
      <c r="B43" s="113"/>
      <c r="C43" s="114">
        <f>C40+C24-C7+C46</f>
        <v>164007.72</v>
      </c>
      <c r="D43" s="114">
        <f t="shared" ref="D43:O43" si="7">D11+D24+D40</f>
        <v>82454</v>
      </c>
      <c r="E43" s="114">
        <f t="shared" si="7"/>
        <v>0</v>
      </c>
      <c r="F43" s="114">
        <f t="shared" si="7"/>
        <v>5012</v>
      </c>
      <c r="G43" s="114">
        <f t="shared" si="7"/>
        <v>10871</v>
      </c>
      <c r="H43" s="114">
        <f t="shared" si="7"/>
        <v>82540</v>
      </c>
      <c r="I43" s="114">
        <f t="shared" si="7"/>
        <v>0</v>
      </c>
      <c r="J43" s="114">
        <f t="shared" si="7"/>
        <v>0</v>
      </c>
      <c r="K43" s="114">
        <f t="shared" si="7"/>
        <v>0</v>
      </c>
      <c r="L43" s="114">
        <f t="shared" si="7"/>
        <v>0</v>
      </c>
      <c r="M43" s="114">
        <f t="shared" si="7"/>
        <v>0</v>
      </c>
      <c r="N43" s="114">
        <f t="shared" si="7"/>
        <v>0</v>
      </c>
      <c r="O43" s="114">
        <f t="shared" si="7"/>
        <v>0</v>
      </c>
      <c r="P43" s="115">
        <f>SUM(C43:O43)</f>
        <v>344884.72</v>
      </c>
      <c r="Q43" s="34"/>
      <c r="R43" s="41" t="s">
        <v>42</v>
      </c>
      <c r="S43" s="11" t="str">
        <f>ROUND(P36/1000,0) &amp;" GWh"</f>
        <v>58 GWh</v>
      </c>
      <c r="T43" s="63">
        <f>P36/P40</f>
        <v>0.1790202930537674</v>
      </c>
    </row>
    <row r="44" spans="1:47">
      <c r="A44" s="47" t="s">
        <v>46</v>
      </c>
      <c r="B44" s="96"/>
      <c r="C44" s="103">
        <f>C43/$P$43</f>
        <v>0.47554359613264402</v>
      </c>
      <c r="D44" s="103">
        <f t="shared" ref="D44:P44" si="8">D43/$P$43</f>
        <v>0.23907698781204342</v>
      </c>
      <c r="E44" s="103">
        <f t="shared" si="8"/>
        <v>0</v>
      </c>
      <c r="F44" s="103">
        <f t="shared" si="8"/>
        <v>1.453239215700829E-2</v>
      </c>
      <c r="G44" s="103">
        <f t="shared" si="8"/>
        <v>3.1520677402002623E-2</v>
      </c>
      <c r="H44" s="103">
        <f t="shared" si="8"/>
        <v>0.23932634649630175</v>
      </c>
      <c r="I44" s="103">
        <f t="shared" si="8"/>
        <v>0</v>
      </c>
      <c r="J44" s="103">
        <f t="shared" si="8"/>
        <v>0</v>
      </c>
      <c r="K44" s="103">
        <f t="shared" si="8"/>
        <v>0</v>
      </c>
      <c r="L44" s="103">
        <f t="shared" si="8"/>
        <v>0</v>
      </c>
      <c r="M44" s="103">
        <f t="shared" si="8"/>
        <v>0</v>
      </c>
      <c r="N44" s="103">
        <f t="shared" si="8"/>
        <v>0</v>
      </c>
      <c r="O44" s="103">
        <f t="shared" si="8"/>
        <v>0</v>
      </c>
      <c r="P44" s="103">
        <f t="shared" si="8"/>
        <v>1</v>
      </c>
      <c r="Q44" s="34"/>
      <c r="R44" s="41" t="s">
        <v>44</v>
      </c>
      <c r="S44" s="11" t="str">
        <f>ROUND(P34/1000,0) &amp;" GWh"</f>
        <v>20 GWh</v>
      </c>
      <c r="T44" s="42">
        <f>P34/P40</f>
        <v>6.2715345472380599E-2</v>
      </c>
      <c r="U44" s="36"/>
    </row>
    <row r="45" spans="1:47">
      <c r="A45" s="48"/>
      <c r="B45" s="104"/>
      <c r="C45" s="56"/>
      <c r="D45" s="56"/>
      <c r="E45" s="56"/>
      <c r="F45" s="67"/>
      <c r="G45" s="56"/>
      <c r="H45" s="56"/>
      <c r="I45" s="67"/>
      <c r="J45" s="56"/>
      <c r="K45" s="56"/>
      <c r="L45" s="56"/>
      <c r="M45" s="56"/>
      <c r="N45" s="67"/>
      <c r="O45" s="67"/>
      <c r="P45" s="67"/>
      <c r="Q45" s="34"/>
      <c r="R45" s="41" t="s">
        <v>31</v>
      </c>
      <c r="S45" s="11" t="str">
        <f>ROUND(P32/1000,0) &amp;" GWh"</f>
        <v>18 GWh</v>
      </c>
      <c r="T45" s="42">
        <f>P32/P40</f>
        <v>5.6336214824351666E-2</v>
      </c>
      <c r="U45" s="36"/>
    </row>
    <row r="46" spans="1:47">
      <c r="A46" s="48" t="s">
        <v>49</v>
      </c>
      <c r="B46" s="68">
        <f>B24-B40</f>
        <v>2241.3730481564126</v>
      </c>
      <c r="C46" s="68">
        <f>(C40+C24)*0.08</f>
        <v>12148.72</v>
      </c>
      <c r="D46" s="56"/>
      <c r="E46" s="56"/>
      <c r="F46" s="67"/>
      <c r="G46" s="56"/>
      <c r="H46" s="56"/>
      <c r="I46" s="67"/>
      <c r="J46" s="56"/>
      <c r="K46" s="56"/>
      <c r="L46" s="56"/>
      <c r="M46" s="56"/>
      <c r="N46" s="67"/>
      <c r="O46" s="67"/>
      <c r="P46" s="52"/>
      <c r="Q46" s="34"/>
      <c r="R46" s="41" t="s">
        <v>47</v>
      </c>
      <c r="S46" s="11" t="str">
        <f>ROUND(P33/1000,0) &amp;" GWh"</f>
        <v>41 GWh</v>
      </c>
      <c r="T46" s="63">
        <f>P33/P40</f>
        <v>0.1259916620685427</v>
      </c>
      <c r="U46" s="36"/>
    </row>
    <row r="47" spans="1:47">
      <c r="A47" s="48" t="s">
        <v>51</v>
      </c>
      <c r="B47" s="97">
        <f>B46/B24</f>
        <v>5.8743313696017214E-2</v>
      </c>
      <c r="C47" s="97">
        <f>C46/(C40+C24)</f>
        <v>0.08</v>
      </c>
      <c r="D47" s="56"/>
      <c r="E47" s="56"/>
      <c r="F47" s="67"/>
      <c r="G47" s="56"/>
      <c r="H47" s="56"/>
      <c r="I47" s="67"/>
      <c r="J47" s="56"/>
      <c r="K47" s="56"/>
      <c r="L47" s="56"/>
      <c r="M47" s="56"/>
      <c r="N47" s="67"/>
      <c r="O47" s="67"/>
      <c r="P47" s="67"/>
      <c r="Q47" s="34"/>
      <c r="R47" s="41" t="s">
        <v>48</v>
      </c>
      <c r="S47" s="11" t="str">
        <f>ROUND(P35/1000,0) &amp;" GWh"</f>
        <v>79 GWh</v>
      </c>
      <c r="T47" s="63">
        <f>P35/P40</f>
        <v>0.24359328060817853</v>
      </c>
    </row>
    <row r="48" spans="1:47" ht="15.75" thickBot="1">
      <c r="A48" s="13"/>
      <c r="B48" s="98"/>
      <c r="C48" s="99"/>
      <c r="D48" s="100"/>
      <c r="E48" s="100"/>
      <c r="F48" s="101"/>
      <c r="G48" s="100"/>
      <c r="H48" s="100"/>
      <c r="I48" s="101"/>
      <c r="J48" s="100"/>
      <c r="K48" s="100"/>
      <c r="L48" s="100"/>
      <c r="M48" s="99"/>
      <c r="N48" s="102"/>
      <c r="O48" s="102"/>
      <c r="P48" s="102"/>
      <c r="Q48" s="87"/>
      <c r="R48" s="69" t="s">
        <v>50</v>
      </c>
      <c r="S48" s="11" t="str">
        <f>ROUND(P40/1000,0) &amp;" GWh"</f>
        <v>326 GWh</v>
      </c>
      <c r="T48" s="70">
        <f>SUM(T42:T47)</f>
        <v>1</v>
      </c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3"/>
      <c r="AH48" s="13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</row>
    <row r="49" spans="1:47">
      <c r="A49" s="16"/>
      <c r="B49" s="98"/>
      <c r="C49" s="99"/>
      <c r="D49" s="100"/>
      <c r="E49" s="100"/>
      <c r="F49" s="101"/>
      <c r="G49" s="100"/>
      <c r="H49" s="100"/>
      <c r="I49" s="101"/>
      <c r="J49" s="100"/>
      <c r="K49" s="100"/>
      <c r="L49" s="100"/>
      <c r="M49" s="99"/>
      <c r="N49" s="102"/>
      <c r="O49" s="102"/>
      <c r="P49" s="102"/>
      <c r="Q49" s="16"/>
      <c r="R49" s="13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3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</row>
    <row r="50" spans="1:47">
      <c r="A50" s="16"/>
      <c r="B50" s="14"/>
      <c r="C50" s="18"/>
      <c r="D50" s="15"/>
      <c r="E50" s="15"/>
      <c r="F50" s="24"/>
      <c r="G50" s="15"/>
      <c r="H50" s="15"/>
      <c r="I50" s="24"/>
      <c r="J50" s="15"/>
      <c r="K50" s="15"/>
      <c r="L50" s="15"/>
      <c r="M50" s="16"/>
      <c r="N50" s="17"/>
      <c r="O50" s="17"/>
      <c r="P50" s="17"/>
      <c r="Q50" s="16"/>
      <c r="R50" s="13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3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</row>
    <row r="51" spans="1:47">
      <c r="A51" s="16"/>
      <c r="B51" s="14"/>
      <c r="C51" s="16"/>
      <c r="D51" s="15"/>
      <c r="E51" s="15"/>
      <c r="F51" s="24"/>
      <c r="G51" s="15"/>
      <c r="H51" s="15"/>
      <c r="I51" s="24"/>
      <c r="J51" s="15"/>
      <c r="K51" s="15"/>
      <c r="L51" s="15"/>
      <c r="M51" s="16"/>
      <c r="N51" s="17"/>
      <c r="O51" s="17"/>
      <c r="P51" s="17"/>
      <c r="Q51" s="16"/>
      <c r="R51" s="13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3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</row>
    <row r="52" spans="1:47">
      <c r="A52" s="16"/>
      <c r="B52" s="14"/>
      <c r="C52" s="16"/>
      <c r="D52" s="15"/>
      <c r="E52" s="15"/>
      <c r="F52" s="24"/>
      <c r="G52" s="15"/>
      <c r="H52" s="15"/>
      <c r="I52" s="24"/>
      <c r="J52" s="15"/>
      <c r="K52" s="15"/>
      <c r="L52" s="15"/>
      <c r="M52" s="16"/>
      <c r="N52" s="17"/>
      <c r="O52" s="17"/>
      <c r="P52" s="17"/>
      <c r="Q52" s="16"/>
      <c r="R52" s="13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3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</row>
    <row r="53" spans="1:47">
      <c r="A53" s="16"/>
      <c r="B53" s="14"/>
      <c r="C53" s="16"/>
      <c r="D53" s="15"/>
      <c r="E53" s="15"/>
      <c r="F53" s="24"/>
      <c r="G53" s="15"/>
      <c r="H53" s="15"/>
      <c r="I53" s="24"/>
      <c r="J53" s="15"/>
      <c r="K53" s="15"/>
      <c r="L53" s="15"/>
      <c r="M53" s="16"/>
      <c r="N53" s="17"/>
      <c r="O53" s="17"/>
      <c r="P53" s="17"/>
      <c r="Q53" s="16"/>
      <c r="R53" s="13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3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</row>
    <row r="54" spans="1:47">
      <c r="A54" s="16"/>
      <c r="B54" s="14"/>
      <c r="C54" s="16"/>
      <c r="D54" s="15"/>
      <c r="E54" s="15"/>
      <c r="F54" s="24"/>
      <c r="G54" s="15"/>
      <c r="H54" s="15"/>
      <c r="I54" s="24"/>
      <c r="J54" s="15"/>
      <c r="K54" s="15"/>
      <c r="L54" s="15"/>
      <c r="M54" s="16"/>
      <c r="N54" s="17"/>
      <c r="O54" s="17"/>
      <c r="P54" s="17"/>
      <c r="Q54" s="16"/>
      <c r="R54" s="13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3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</row>
    <row r="55" spans="1:47" ht="15.75">
      <c r="A55" s="16"/>
      <c r="B55" s="14"/>
      <c r="C55" s="16"/>
      <c r="D55" s="15"/>
      <c r="E55" s="15"/>
      <c r="F55" s="24"/>
      <c r="G55" s="15"/>
      <c r="H55" s="15"/>
      <c r="I55" s="24"/>
      <c r="J55" s="15"/>
      <c r="K55" s="15"/>
      <c r="L55" s="15"/>
      <c r="M55" s="16"/>
      <c r="N55" s="17"/>
      <c r="O55" s="17"/>
      <c r="P55" s="17"/>
      <c r="Q55" s="16"/>
      <c r="R55" s="10"/>
      <c r="S55" s="45"/>
      <c r="T55" s="50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3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</row>
    <row r="56" spans="1:47" ht="15.75">
      <c r="A56" s="16"/>
      <c r="B56" s="14"/>
      <c r="C56" s="16"/>
      <c r="D56" s="15"/>
      <c r="E56" s="15"/>
      <c r="F56" s="24"/>
      <c r="G56" s="15"/>
      <c r="H56" s="15"/>
      <c r="I56" s="24"/>
      <c r="J56" s="15"/>
      <c r="K56" s="15"/>
      <c r="L56" s="15"/>
      <c r="M56" s="16"/>
      <c r="N56" s="17"/>
      <c r="O56" s="17"/>
      <c r="P56" s="17"/>
      <c r="Q56" s="16"/>
      <c r="R56" s="10"/>
      <c r="S56" s="45"/>
      <c r="T56" s="50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3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</row>
    <row r="57" spans="1:47" ht="15.75">
      <c r="A57" s="16"/>
      <c r="B57" s="14"/>
      <c r="C57" s="16"/>
      <c r="D57" s="15"/>
      <c r="E57" s="15"/>
      <c r="F57" s="24"/>
      <c r="G57" s="15"/>
      <c r="H57" s="15"/>
      <c r="I57" s="24"/>
      <c r="J57" s="15"/>
      <c r="K57" s="15"/>
      <c r="L57" s="15"/>
      <c r="M57" s="16"/>
      <c r="N57" s="17"/>
      <c r="O57" s="17"/>
      <c r="P57" s="17"/>
      <c r="Q57" s="16"/>
      <c r="R57" s="10"/>
      <c r="S57" s="45"/>
      <c r="T57" s="50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3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</row>
    <row r="58" spans="1:47" ht="15.75">
      <c r="A58" s="10"/>
      <c r="B58" s="72"/>
      <c r="C58" s="19"/>
      <c r="D58" s="73"/>
      <c r="E58" s="73"/>
      <c r="F58" s="74"/>
      <c r="G58" s="73"/>
      <c r="H58" s="73"/>
      <c r="I58" s="74"/>
      <c r="J58" s="73"/>
      <c r="K58" s="73"/>
      <c r="L58" s="73"/>
      <c r="M58" s="45"/>
      <c r="N58" s="84"/>
      <c r="O58" s="84"/>
      <c r="P58" s="75"/>
      <c r="Q58" s="10"/>
      <c r="R58" s="10"/>
      <c r="S58" s="45"/>
      <c r="T58" s="50"/>
    </row>
    <row r="59" spans="1:47" ht="15.75">
      <c r="A59" s="10"/>
      <c r="B59" s="72"/>
      <c r="C59" s="19"/>
      <c r="D59" s="73"/>
      <c r="E59" s="73"/>
      <c r="F59" s="74"/>
      <c r="G59" s="73"/>
      <c r="H59" s="73"/>
      <c r="I59" s="74"/>
      <c r="J59" s="73"/>
      <c r="K59" s="73"/>
      <c r="L59" s="73"/>
      <c r="M59" s="45"/>
      <c r="N59" s="84"/>
      <c r="O59" s="84"/>
      <c r="P59" s="75"/>
      <c r="Q59" s="10"/>
      <c r="R59" s="10"/>
      <c r="S59" s="20"/>
      <c r="T59" s="21"/>
    </row>
    <row r="60" spans="1:47" ht="15.75">
      <c r="A60" s="10"/>
      <c r="B60" s="72"/>
      <c r="C60" s="19"/>
      <c r="D60" s="73"/>
      <c r="E60" s="73"/>
      <c r="F60" s="74"/>
      <c r="G60" s="73"/>
      <c r="H60" s="73"/>
      <c r="I60" s="74"/>
      <c r="J60" s="73"/>
      <c r="K60" s="73"/>
      <c r="L60" s="73"/>
      <c r="M60" s="45"/>
      <c r="N60" s="84"/>
      <c r="O60" s="84"/>
      <c r="P60" s="75"/>
      <c r="Q60" s="10"/>
      <c r="R60" s="10"/>
      <c r="S60" s="10"/>
      <c r="T60" s="45"/>
    </row>
    <row r="61" spans="1:47" ht="15.75">
      <c r="A61" s="9"/>
      <c r="B61" s="72"/>
      <c r="C61" s="19"/>
      <c r="D61" s="73"/>
      <c r="E61" s="73"/>
      <c r="F61" s="74"/>
      <c r="G61" s="73"/>
      <c r="H61" s="73"/>
      <c r="I61" s="74"/>
      <c r="J61" s="73"/>
      <c r="K61" s="73"/>
      <c r="L61" s="73"/>
      <c r="M61" s="45"/>
      <c r="N61" s="84"/>
      <c r="O61" s="84"/>
      <c r="P61" s="75"/>
      <c r="Q61" s="10"/>
      <c r="R61" s="10"/>
      <c r="S61" s="77"/>
      <c r="T61" s="78"/>
    </row>
    <row r="62" spans="1:47" ht="15.75">
      <c r="A62" s="10"/>
      <c r="B62" s="72"/>
      <c r="C62" s="19"/>
      <c r="D62" s="72"/>
      <c r="E62" s="72"/>
      <c r="F62" s="76"/>
      <c r="G62" s="72"/>
      <c r="H62" s="72"/>
      <c r="I62" s="76"/>
      <c r="J62" s="72"/>
      <c r="K62" s="72"/>
      <c r="L62" s="72"/>
      <c r="M62" s="45"/>
      <c r="N62" s="84"/>
      <c r="O62" s="84"/>
      <c r="P62" s="75"/>
      <c r="Q62" s="10"/>
      <c r="R62" s="10"/>
      <c r="S62" s="45"/>
      <c r="T62" s="50"/>
    </row>
    <row r="63" spans="1:47" ht="15.75">
      <c r="A63" s="10"/>
      <c r="B63" s="72"/>
      <c r="C63" s="10"/>
      <c r="D63" s="72"/>
      <c r="E63" s="72"/>
      <c r="F63" s="76"/>
      <c r="G63" s="72"/>
      <c r="H63" s="72"/>
      <c r="I63" s="76"/>
      <c r="J63" s="72"/>
      <c r="K63" s="72"/>
      <c r="L63" s="72"/>
      <c r="M63" s="10"/>
      <c r="N63" s="75"/>
      <c r="O63" s="75"/>
      <c r="P63" s="75"/>
      <c r="Q63" s="10"/>
      <c r="R63" s="10"/>
      <c r="S63" s="45"/>
      <c r="T63" s="50"/>
    </row>
    <row r="64" spans="1:47" ht="15.75">
      <c r="A64" s="10"/>
      <c r="B64" s="72"/>
      <c r="C64" s="10"/>
      <c r="D64" s="72"/>
      <c r="E64" s="72"/>
      <c r="F64" s="76"/>
      <c r="G64" s="72"/>
      <c r="H64" s="72"/>
      <c r="I64" s="76"/>
      <c r="J64" s="72"/>
      <c r="K64" s="72"/>
      <c r="L64" s="72"/>
      <c r="M64" s="10"/>
      <c r="N64" s="75"/>
      <c r="O64" s="75"/>
      <c r="P64" s="75"/>
      <c r="Q64" s="10"/>
      <c r="R64" s="10"/>
      <c r="S64" s="45"/>
      <c r="T64" s="50"/>
    </row>
    <row r="65" spans="1:20" ht="15.75">
      <c r="A65" s="10"/>
      <c r="B65" s="56"/>
      <c r="C65" s="10"/>
      <c r="D65" s="56"/>
      <c r="E65" s="56"/>
      <c r="F65" s="67"/>
      <c r="G65" s="56"/>
      <c r="H65" s="56"/>
      <c r="I65" s="67"/>
      <c r="J65" s="56"/>
      <c r="K65" s="72"/>
      <c r="L65" s="72"/>
      <c r="M65" s="10"/>
      <c r="N65" s="75"/>
      <c r="O65" s="75"/>
      <c r="P65" s="75"/>
      <c r="Q65" s="10"/>
      <c r="R65" s="10"/>
      <c r="S65" s="45"/>
      <c r="T65" s="50"/>
    </row>
    <row r="66" spans="1:20" ht="15.75">
      <c r="A66" s="10"/>
      <c r="B66" s="56"/>
      <c r="C66" s="10"/>
      <c r="D66" s="56"/>
      <c r="E66" s="56"/>
      <c r="F66" s="67"/>
      <c r="G66" s="56"/>
      <c r="H66" s="56"/>
      <c r="I66" s="67"/>
      <c r="J66" s="56"/>
      <c r="K66" s="72"/>
      <c r="L66" s="72"/>
      <c r="M66" s="10"/>
      <c r="N66" s="75"/>
      <c r="O66" s="75"/>
      <c r="P66" s="75"/>
      <c r="Q66" s="10"/>
      <c r="R66" s="10"/>
      <c r="S66" s="45"/>
      <c r="T66" s="50"/>
    </row>
    <row r="67" spans="1:20" ht="15.75">
      <c r="A67" s="10"/>
      <c r="B67" s="56"/>
      <c r="C67" s="10"/>
      <c r="D67" s="56"/>
      <c r="E67" s="56"/>
      <c r="F67" s="67"/>
      <c r="G67" s="56"/>
      <c r="H67" s="56"/>
      <c r="I67" s="67"/>
      <c r="J67" s="56"/>
      <c r="K67" s="72"/>
      <c r="L67" s="72"/>
      <c r="M67" s="10"/>
      <c r="N67" s="75"/>
      <c r="O67" s="75"/>
      <c r="P67" s="75"/>
      <c r="Q67" s="10"/>
      <c r="R67" s="10"/>
      <c r="S67" s="45"/>
      <c r="T67" s="50"/>
    </row>
    <row r="68" spans="1:20" ht="15.75">
      <c r="A68" s="10"/>
      <c r="B68" s="56"/>
      <c r="C68" s="10"/>
      <c r="D68" s="56"/>
      <c r="E68" s="56"/>
      <c r="F68" s="67"/>
      <c r="G68" s="56"/>
      <c r="H68" s="56"/>
      <c r="I68" s="67"/>
      <c r="J68" s="56"/>
      <c r="K68" s="72"/>
      <c r="L68" s="72"/>
      <c r="M68" s="10"/>
      <c r="N68" s="75"/>
      <c r="O68" s="75"/>
      <c r="P68" s="75"/>
      <c r="Q68" s="10"/>
      <c r="R68" s="51"/>
      <c r="S68" s="20"/>
      <c r="T68" s="23"/>
    </row>
    <row r="69" spans="1:20">
      <c r="A69" s="10"/>
      <c r="B69" s="56"/>
      <c r="C69" s="10"/>
      <c r="D69" s="56"/>
      <c r="E69" s="56"/>
      <c r="F69" s="67"/>
      <c r="G69" s="56"/>
      <c r="H69" s="56"/>
      <c r="I69" s="67"/>
      <c r="J69" s="56"/>
      <c r="K69" s="72"/>
      <c r="L69" s="72"/>
      <c r="M69" s="10"/>
      <c r="N69" s="75"/>
      <c r="O69" s="75"/>
      <c r="P69" s="75"/>
      <c r="Q69" s="10"/>
    </row>
    <row r="70" spans="1:20">
      <c r="A70" s="10"/>
      <c r="B70" s="56"/>
      <c r="C70" s="10"/>
      <c r="D70" s="56"/>
      <c r="E70" s="56"/>
      <c r="F70" s="67"/>
      <c r="G70" s="56"/>
      <c r="H70" s="56"/>
      <c r="I70" s="67"/>
      <c r="J70" s="56"/>
      <c r="K70" s="72"/>
      <c r="L70" s="72"/>
      <c r="M70" s="10"/>
      <c r="N70" s="75"/>
      <c r="O70" s="75"/>
      <c r="P70" s="75"/>
      <c r="Q70" s="10"/>
    </row>
    <row r="71" spans="1:20" ht="15.75">
      <c r="A71" s="10"/>
      <c r="B71" s="22"/>
      <c r="C71" s="10"/>
      <c r="D71" s="22"/>
      <c r="E71" s="22"/>
      <c r="F71" s="25"/>
      <c r="G71" s="22"/>
      <c r="H71" s="22"/>
      <c r="I71" s="25"/>
      <c r="J71" s="22"/>
      <c r="K71" s="72"/>
      <c r="L71" s="72"/>
      <c r="M71" s="10"/>
      <c r="N71" s="75"/>
      <c r="O71" s="75"/>
      <c r="P71" s="75"/>
      <c r="Q71" s="10"/>
    </row>
  </sheetData>
  <pageMargins left="0.7" right="0.7" top="0.75" bottom="0.75" header="0.3" footer="0.3"/>
  <pageSetup paperSize="9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/>
  <dimension ref="A1:AU71"/>
  <sheetViews>
    <sheetView topLeftCell="A15" zoomScale="70" zoomScaleNormal="70" workbookViewId="0">
      <selection activeCell="T49" sqref="T49"/>
    </sheetView>
  </sheetViews>
  <sheetFormatPr defaultColWidth="8.625" defaultRowHeight="15"/>
  <cols>
    <col min="1" max="1" width="49.5" style="12" customWidth="1"/>
    <col min="2" max="2" width="17.625" style="52" customWidth="1"/>
    <col min="3" max="3" width="17.625" style="12" customWidth="1"/>
    <col min="4" max="12" width="17.625" style="52" customWidth="1"/>
    <col min="13" max="20" width="17.625" style="12" customWidth="1"/>
    <col min="21" max="16384" width="8.625" style="12"/>
  </cols>
  <sheetData>
    <row r="1" spans="1:34" ht="18.75">
      <c r="A1" s="3" t="s">
        <v>0</v>
      </c>
      <c r="Q1" s="4"/>
      <c r="R1" s="4"/>
      <c r="S1" s="4"/>
      <c r="T1" s="4"/>
    </row>
    <row r="2" spans="1:34" ht="15.75">
      <c r="A2" s="79" t="s">
        <v>74</v>
      </c>
      <c r="Q2" s="5"/>
      <c r="AG2" s="53"/>
      <c r="AH2" s="5"/>
    </row>
    <row r="3" spans="1:34" ht="30">
      <c r="A3" s="6">
        <v>2017</v>
      </c>
      <c r="C3" s="54" t="s">
        <v>1</v>
      </c>
      <c r="D3" s="54" t="s">
        <v>32</v>
      </c>
      <c r="E3" s="54" t="s">
        <v>2</v>
      </c>
      <c r="F3" s="55" t="s">
        <v>3</v>
      </c>
      <c r="G3" s="54" t="s">
        <v>17</v>
      </c>
      <c r="H3" s="54" t="s">
        <v>52</v>
      </c>
      <c r="I3" s="55" t="s">
        <v>5</v>
      </c>
      <c r="J3" s="54" t="s">
        <v>4</v>
      </c>
      <c r="K3" s="54" t="s">
        <v>6</v>
      </c>
      <c r="L3" s="54" t="s">
        <v>7</v>
      </c>
      <c r="M3" s="54" t="s">
        <v>68</v>
      </c>
      <c r="N3" s="54" t="s">
        <v>68</v>
      </c>
      <c r="O3" s="55" t="s">
        <v>68</v>
      </c>
      <c r="P3" s="57" t="s">
        <v>9</v>
      </c>
      <c r="Q3" s="53"/>
      <c r="AG3" s="53"/>
      <c r="AH3" s="53"/>
    </row>
    <row r="4" spans="1:34" s="29" customFormat="1" ht="11.25">
      <c r="A4" s="81" t="s">
        <v>60</v>
      </c>
      <c r="C4" s="80" t="s">
        <v>58</v>
      </c>
      <c r="D4" s="80" t="s">
        <v>59</v>
      </c>
      <c r="E4" s="27"/>
      <c r="F4" s="80" t="s">
        <v>61</v>
      </c>
      <c r="G4" s="27"/>
      <c r="H4" s="27"/>
      <c r="I4" s="80" t="s">
        <v>62</v>
      </c>
      <c r="J4" s="27"/>
      <c r="K4" s="27"/>
      <c r="L4" s="27"/>
      <c r="M4" s="27"/>
      <c r="N4" s="28"/>
      <c r="O4" s="28"/>
      <c r="P4" s="82" t="s">
        <v>66</v>
      </c>
      <c r="Q4" s="30"/>
      <c r="AG4" s="30"/>
      <c r="AH4" s="30"/>
    </row>
    <row r="5" spans="1:34" ht="15.75">
      <c r="A5" s="5" t="s">
        <v>53</v>
      </c>
      <c r="B5" s="60"/>
      <c r="C5" s="106">
        <f>[3]Solceller!$C$10</f>
        <v>152</v>
      </c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3">
        <f>SUM(D5:O5)</f>
        <v>0</v>
      </c>
      <c r="Q5" s="53"/>
      <c r="AG5" s="53"/>
      <c r="AH5" s="53"/>
    </row>
    <row r="6" spans="1:34" ht="15.75">
      <c r="A6" s="5" t="s">
        <v>73</v>
      </c>
      <c r="B6" s="60"/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>
        <f>SUM(D6:O6)</f>
        <v>0</v>
      </c>
      <c r="Q6" s="53"/>
      <c r="AG6" s="53"/>
      <c r="AH6" s="53"/>
    </row>
    <row r="7" spans="1:34" ht="15.75">
      <c r="A7" s="5" t="s">
        <v>111</v>
      </c>
      <c r="B7" s="60"/>
      <c r="C7" s="104">
        <f>[3]Elproduktion!$N$282</f>
        <v>0</v>
      </c>
      <c r="D7" s="93">
        <f>[3]Elproduktion!$N$283</f>
        <v>0</v>
      </c>
      <c r="E7" s="93">
        <f>[3]Elproduktion!$Q$284</f>
        <v>0</v>
      </c>
      <c r="F7" s="93">
        <f>[3]Elproduktion!$N$285</f>
        <v>0</v>
      </c>
      <c r="G7" s="93">
        <f>[3]Elproduktion!$R$286</f>
        <v>0</v>
      </c>
      <c r="H7" s="93">
        <f>[3]Elproduktion!$S$287</f>
        <v>0</v>
      </c>
      <c r="I7" s="93">
        <f>[3]Elproduktion!$N$288</f>
        <v>0</v>
      </c>
      <c r="J7" s="93">
        <f>[3]Elproduktion!$T$286</f>
        <v>0</v>
      </c>
      <c r="K7" s="93">
        <f>[3]Elproduktion!U284</f>
        <v>0</v>
      </c>
      <c r="L7" s="93">
        <f>[3]Elproduktion!V284</f>
        <v>0</v>
      </c>
      <c r="M7" s="93"/>
      <c r="N7" s="93"/>
      <c r="O7" s="93"/>
      <c r="P7" s="93">
        <f t="shared" ref="P7:P10" si="0">SUM(D7:O7)</f>
        <v>0</v>
      </c>
      <c r="Q7" s="53"/>
      <c r="AG7" s="53"/>
      <c r="AH7" s="53"/>
    </row>
    <row r="8" spans="1:34" ht="15.75">
      <c r="A8" s="5" t="s">
        <v>11</v>
      </c>
      <c r="B8" s="60"/>
      <c r="C8" s="104">
        <f>[3]Elproduktion!$N$290</f>
        <v>0</v>
      </c>
      <c r="D8" s="93">
        <f>[3]Elproduktion!$N$291</f>
        <v>0</v>
      </c>
      <c r="E8" s="93">
        <f>[3]Elproduktion!$Q$292</f>
        <v>0</v>
      </c>
      <c r="F8" s="93">
        <f>[3]Elproduktion!$N$293</f>
        <v>0</v>
      </c>
      <c r="G8" s="93">
        <f>[3]Elproduktion!$R$294</f>
        <v>0</v>
      </c>
      <c r="H8" s="93">
        <f>[3]Elproduktion!$S$295</f>
        <v>0</v>
      </c>
      <c r="I8" s="93">
        <f>[3]Elproduktion!$N$296</f>
        <v>0</v>
      </c>
      <c r="J8" s="93">
        <f>[3]Elproduktion!$T$294</f>
        <v>0</v>
      </c>
      <c r="K8" s="93">
        <f>[3]Elproduktion!U292</f>
        <v>0</v>
      </c>
      <c r="L8" s="93">
        <f>[3]Elproduktion!V292</f>
        <v>0</v>
      </c>
      <c r="M8" s="93"/>
      <c r="N8" s="93"/>
      <c r="O8" s="93"/>
      <c r="P8" s="93">
        <f t="shared" si="0"/>
        <v>0</v>
      </c>
      <c r="Q8" s="53"/>
      <c r="AG8" s="53"/>
      <c r="AH8" s="53"/>
    </row>
    <row r="9" spans="1:34" ht="15.75">
      <c r="A9" s="5" t="s">
        <v>12</v>
      </c>
      <c r="B9" s="60"/>
      <c r="C9" s="104">
        <f>[3]Elproduktion!$N$298</f>
        <v>0</v>
      </c>
      <c r="D9" s="93">
        <f>[3]Elproduktion!$N$299</f>
        <v>0</v>
      </c>
      <c r="E9" s="93">
        <f>[3]Elproduktion!$Q$300</f>
        <v>0</v>
      </c>
      <c r="F9" s="93">
        <f>[3]Elproduktion!$N$301</f>
        <v>0</v>
      </c>
      <c r="G9" s="93">
        <f>[3]Elproduktion!$R$302</f>
        <v>0</v>
      </c>
      <c r="H9" s="93">
        <f>[3]Elproduktion!$S$303</f>
        <v>0</v>
      </c>
      <c r="I9" s="93">
        <f>[3]Elproduktion!$N$304</f>
        <v>0</v>
      </c>
      <c r="J9" s="93">
        <f>[3]Elproduktion!$T$302</f>
        <v>0</v>
      </c>
      <c r="K9" s="93">
        <f>[3]Elproduktion!U300</f>
        <v>0</v>
      </c>
      <c r="L9" s="93">
        <f>[3]Elproduktion!V300</f>
        <v>0</v>
      </c>
      <c r="M9" s="93"/>
      <c r="N9" s="93"/>
      <c r="O9" s="93"/>
      <c r="P9" s="93">
        <f t="shared" si="0"/>
        <v>0</v>
      </c>
      <c r="Q9" s="53"/>
      <c r="AG9" s="53"/>
      <c r="AH9" s="53"/>
    </row>
    <row r="10" spans="1:34" ht="15.75">
      <c r="A10" s="5" t="s">
        <v>13</v>
      </c>
      <c r="B10" s="60"/>
      <c r="C10" s="150">
        <f>[3]Elproduktion!$N$306</f>
        <v>0</v>
      </c>
      <c r="D10" s="93">
        <f>[3]Elproduktion!$N$307</f>
        <v>0</v>
      </c>
      <c r="E10" s="93">
        <f>[3]Elproduktion!$Q$308</f>
        <v>0</v>
      </c>
      <c r="F10" s="93">
        <f>[3]Elproduktion!$N$309</f>
        <v>0</v>
      </c>
      <c r="G10" s="93">
        <f>[3]Elproduktion!$R$310</f>
        <v>0</v>
      </c>
      <c r="H10" s="93">
        <f>[3]Elproduktion!$S$311</f>
        <v>0</v>
      </c>
      <c r="I10" s="93">
        <f>[3]Elproduktion!$N$312</f>
        <v>0</v>
      </c>
      <c r="J10" s="93">
        <f>[3]Elproduktion!$T$310</f>
        <v>0</v>
      </c>
      <c r="K10" s="93">
        <f>[3]Elproduktion!U308</f>
        <v>0</v>
      </c>
      <c r="L10" s="93">
        <f>[3]Elproduktion!V308</f>
        <v>0</v>
      </c>
      <c r="M10" s="93"/>
      <c r="N10" s="93"/>
      <c r="O10" s="93"/>
      <c r="P10" s="106">
        <f t="shared" si="0"/>
        <v>0</v>
      </c>
      <c r="Q10" s="53"/>
      <c r="R10" s="5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3"/>
      <c r="AH10" s="53"/>
    </row>
    <row r="11" spans="1:34" ht="15.75">
      <c r="A11" s="5" t="s">
        <v>14</v>
      </c>
      <c r="B11" s="60"/>
      <c r="C11" s="139">
        <f>SUM(C5:C10)</f>
        <v>152</v>
      </c>
      <c r="D11" s="93">
        <f t="shared" ref="D11:O11" si="1">SUM(D5:D10)</f>
        <v>0</v>
      </c>
      <c r="E11" s="93">
        <f t="shared" si="1"/>
        <v>0</v>
      </c>
      <c r="F11" s="93">
        <f t="shared" si="1"/>
        <v>0</v>
      </c>
      <c r="G11" s="93">
        <f t="shared" si="1"/>
        <v>0</v>
      </c>
      <c r="H11" s="93">
        <f t="shared" si="1"/>
        <v>0</v>
      </c>
      <c r="I11" s="93">
        <f t="shared" si="1"/>
        <v>0</v>
      </c>
      <c r="J11" s="93">
        <f t="shared" si="1"/>
        <v>0</v>
      </c>
      <c r="K11" s="93">
        <f t="shared" si="1"/>
        <v>0</v>
      </c>
      <c r="L11" s="93">
        <f t="shared" si="1"/>
        <v>0</v>
      </c>
      <c r="M11" s="93">
        <f t="shared" si="1"/>
        <v>0</v>
      </c>
      <c r="N11" s="93">
        <f t="shared" si="1"/>
        <v>0</v>
      </c>
      <c r="O11" s="93">
        <f t="shared" si="1"/>
        <v>0</v>
      </c>
      <c r="P11" s="93">
        <f>SUM(D11:O11)</f>
        <v>0</v>
      </c>
      <c r="Q11" s="53"/>
      <c r="R11" s="5"/>
      <c r="S11" s="59"/>
      <c r="T11" s="59"/>
      <c r="U11" s="59"/>
      <c r="V11" s="59"/>
      <c r="W11" s="59"/>
      <c r="X11" s="59"/>
      <c r="Y11" s="59"/>
      <c r="Z11" s="59"/>
      <c r="AA11" s="59"/>
      <c r="AB11" s="59"/>
      <c r="AC11" s="59"/>
      <c r="AD11" s="59"/>
      <c r="AE11" s="59"/>
      <c r="AF11" s="59"/>
      <c r="AG11" s="53"/>
      <c r="AH11" s="53"/>
    </row>
    <row r="12" spans="1:34" ht="15.75">
      <c r="B12" s="60"/>
      <c r="C12" s="60"/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4"/>
      <c r="R12" s="4"/>
      <c r="S12" s="4"/>
      <c r="T12" s="4"/>
    </row>
    <row r="13" spans="1:34" ht="15.75">
      <c r="B13" s="60"/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4"/>
      <c r="R13" s="4"/>
      <c r="S13" s="4"/>
      <c r="T13" s="4"/>
    </row>
    <row r="14" spans="1:34" ht="18.75">
      <c r="A14" s="3" t="s">
        <v>15</v>
      </c>
      <c r="B14" s="7"/>
      <c r="C14" s="60"/>
      <c r="D14" s="7"/>
      <c r="E14" s="7"/>
      <c r="F14" s="7"/>
      <c r="G14" s="7"/>
      <c r="H14" s="7"/>
      <c r="I14" s="7"/>
      <c r="J14" s="60"/>
      <c r="K14" s="60"/>
      <c r="L14" s="60"/>
      <c r="M14" s="60"/>
      <c r="N14" s="60"/>
      <c r="O14" s="60"/>
      <c r="P14" s="7"/>
      <c r="Q14" s="4"/>
      <c r="R14" s="4"/>
      <c r="S14" s="4"/>
      <c r="T14" s="4"/>
    </row>
    <row r="15" spans="1:34" ht="15.75">
      <c r="A15" s="79" t="str">
        <f>A2</f>
        <v>1260 Bjuv</v>
      </c>
      <c r="B15" s="60"/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4"/>
      <c r="R15" s="4"/>
      <c r="S15" s="4"/>
      <c r="T15" s="4"/>
    </row>
    <row r="16" spans="1:34" ht="30">
      <c r="A16" s="6">
        <v>2017</v>
      </c>
      <c r="B16" s="54" t="s">
        <v>16</v>
      </c>
      <c r="C16" s="67" t="s">
        <v>8</v>
      </c>
      <c r="D16" s="54" t="s">
        <v>32</v>
      </c>
      <c r="E16" s="54" t="s">
        <v>2</v>
      </c>
      <c r="F16" s="55" t="s">
        <v>3</v>
      </c>
      <c r="G16" s="54" t="s">
        <v>17</v>
      </c>
      <c r="H16" s="54" t="s">
        <v>52</v>
      </c>
      <c r="I16" s="55" t="s">
        <v>5</v>
      </c>
      <c r="J16" s="54" t="s">
        <v>4</v>
      </c>
      <c r="K16" s="54" t="s">
        <v>6</v>
      </c>
      <c r="L16" s="54" t="s">
        <v>7</v>
      </c>
      <c r="M16" s="54" t="s">
        <v>71</v>
      </c>
      <c r="N16" s="54" t="s">
        <v>68</v>
      </c>
      <c r="O16" s="55" t="s">
        <v>68</v>
      </c>
      <c r="P16" s="57" t="s">
        <v>9</v>
      </c>
      <c r="Q16" s="53"/>
      <c r="AG16" s="53"/>
      <c r="AH16" s="53"/>
    </row>
    <row r="17" spans="1:34" s="29" customFormat="1" ht="11.25">
      <c r="A17" s="81" t="s">
        <v>60</v>
      </c>
      <c r="B17" s="80" t="s">
        <v>63</v>
      </c>
      <c r="C17" s="49"/>
      <c r="D17" s="80" t="s">
        <v>59</v>
      </c>
      <c r="E17" s="27"/>
      <c r="F17" s="80" t="s">
        <v>61</v>
      </c>
      <c r="G17" s="27"/>
      <c r="H17" s="27"/>
      <c r="I17" s="80" t="s">
        <v>62</v>
      </c>
      <c r="J17" s="27"/>
      <c r="K17" s="27"/>
      <c r="L17" s="27"/>
      <c r="M17" s="27"/>
      <c r="N17" s="28"/>
      <c r="O17" s="28"/>
      <c r="P17" s="82" t="s">
        <v>66</v>
      </c>
      <c r="Q17" s="30"/>
      <c r="AG17" s="30"/>
      <c r="AH17" s="30"/>
    </row>
    <row r="18" spans="1:34" ht="15.75">
      <c r="A18" s="5" t="s">
        <v>18</v>
      </c>
      <c r="B18" s="110">
        <f>[3]Fjärrvärmeproduktion!$N$394</f>
        <v>0</v>
      </c>
      <c r="C18" s="112"/>
      <c r="D18" s="112">
        <f>[3]Fjärrvärmeproduktion!$N$395</f>
        <v>0</v>
      </c>
      <c r="E18" s="112">
        <f>[3]Fjärrvärmeproduktion!$Q$396</f>
        <v>0</v>
      </c>
      <c r="F18" s="112">
        <f>[3]Fjärrvärmeproduktion!$N$397</f>
        <v>0</v>
      </c>
      <c r="G18" s="112">
        <f>[3]Fjärrvärmeproduktion!$R$398</f>
        <v>0</v>
      </c>
      <c r="H18" s="112">
        <f>[3]Fjärrvärmeproduktion!$S$399</f>
        <v>0</v>
      </c>
      <c r="I18" s="112">
        <f>[3]Fjärrvärmeproduktion!$N$400</f>
        <v>0</v>
      </c>
      <c r="J18" s="112">
        <f>[3]Fjärrvärmeproduktion!$T$398</f>
        <v>0</v>
      </c>
      <c r="K18" s="112">
        <f>[3]Fjärrvärmeproduktion!U396</f>
        <v>0</v>
      </c>
      <c r="L18" s="112">
        <f>[3]Fjärrvärmeproduktion!V396</f>
        <v>0</v>
      </c>
      <c r="M18" s="112">
        <f>[3]Fjärrvärmeproduktion!$W$399</f>
        <v>0</v>
      </c>
      <c r="N18" s="112"/>
      <c r="O18" s="112"/>
      <c r="P18" s="112">
        <v>0</v>
      </c>
      <c r="Q18" s="4"/>
      <c r="R18" s="4"/>
      <c r="S18" s="4"/>
      <c r="T18" s="4"/>
    </row>
    <row r="19" spans="1:34" ht="15.75">
      <c r="A19" s="5" t="s">
        <v>19</v>
      </c>
      <c r="B19" s="110">
        <f>[3]Fjärrvärmeproduktion!$N$402+[3]Fjärrvärmeproduktion!$N$434</f>
        <v>28147</v>
      </c>
      <c r="C19" s="112"/>
      <c r="D19" s="112">
        <f>[3]Fjärrvärmeproduktion!$N$403</f>
        <v>308</v>
      </c>
      <c r="E19" s="112">
        <f>[3]Fjärrvärmeproduktion!$Q$404</f>
        <v>0</v>
      </c>
      <c r="F19" s="112">
        <f>[3]Fjärrvärmeproduktion!$N$405</f>
        <v>638</v>
      </c>
      <c r="G19" s="112">
        <f>[3]Fjärrvärmeproduktion!$R$406</f>
        <v>0</v>
      </c>
      <c r="H19" s="112">
        <f>[3]Fjärrvärmeproduktion!$S$407</f>
        <v>33008</v>
      </c>
      <c r="I19" s="112">
        <f>[3]Fjärrvärmeproduktion!$N$408</f>
        <v>0</v>
      </c>
      <c r="J19" s="112">
        <f>[3]Fjärrvärmeproduktion!$T$406</f>
        <v>0</v>
      </c>
      <c r="K19" s="112">
        <f>[3]Fjärrvärmeproduktion!U404</f>
        <v>0</v>
      </c>
      <c r="L19" s="112">
        <f>[3]Fjärrvärmeproduktion!V404</f>
        <v>0</v>
      </c>
      <c r="M19" s="112">
        <f>[3]Fjärrvärmeproduktion!$W$407</f>
        <v>0</v>
      </c>
      <c r="N19" s="112"/>
      <c r="O19" s="112"/>
      <c r="P19" s="112">
        <f t="shared" ref="P19:P24" si="2">SUM(C19:O19)</f>
        <v>33954</v>
      </c>
      <c r="Q19" s="4"/>
      <c r="R19" s="4"/>
      <c r="S19" s="4"/>
      <c r="T19" s="4"/>
    </row>
    <row r="20" spans="1:34" ht="15.75">
      <c r="A20" s="5" t="s">
        <v>20</v>
      </c>
      <c r="B20" s="138">
        <f>[3]Fjärrvärmeproduktion!$N$410</f>
        <v>0</v>
      </c>
      <c r="C20" s="112">
        <f>B20*1.015</f>
        <v>0</v>
      </c>
      <c r="D20" s="112">
        <f>[3]Fjärrvärmeproduktion!$N$411</f>
        <v>0</v>
      </c>
      <c r="E20" s="112">
        <f>[3]Fjärrvärmeproduktion!$Q$412</f>
        <v>0</v>
      </c>
      <c r="F20" s="112">
        <f>[3]Fjärrvärmeproduktion!$N$413</f>
        <v>0</v>
      </c>
      <c r="G20" s="112">
        <f>[3]Fjärrvärmeproduktion!$R$414</f>
        <v>0</v>
      </c>
      <c r="H20" s="112">
        <f>[3]Fjärrvärmeproduktion!$S$415</f>
        <v>0</v>
      </c>
      <c r="I20" s="112">
        <f>[3]Fjärrvärmeproduktion!$N$416</f>
        <v>0</v>
      </c>
      <c r="J20" s="112">
        <f>[3]Fjärrvärmeproduktion!$T$414</f>
        <v>0</v>
      </c>
      <c r="K20" s="112">
        <f>[3]Fjärrvärmeproduktion!U412</f>
        <v>0</v>
      </c>
      <c r="L20" s="112">
        <f>[3]Fjärrvärmeproduktion!V412</f>
        <v>0</v>
      </c>
      <c r="M20" s="112">
        <f>[3]Fjärrvärmeproduktion!$W$415</f>
        <v>0</v>
      </c>
      <c r="N20" s="112"/>
      <c r="O20" s="112"/>
      <c r="P20" s="112">
        <f t="shared" si="2"/>
        <v>0</v>
      </c>
      <c r="Q20" s="4"/>
      <c r="R20" s="4"/>
      <c r="S20" s="4"/>
      <c r="T20" s="4"/>
    </row>
    <row r="21" spans="1:34" ht="16.5" thickBot="1">
      <c r="A21" s="5" t="s">
        <v>21</v>
      </c>
      <c r="B21" s="138">
        <f>[3]Fjärrvärmeproduktion!$N$418</f>
        <v>0</v>
      </c>
      <c r="C21" s="112">
        <f>B21/0.33</f>
        <v>0</v>
      </c>
      <c r="D21" s="112">
        <f>[3]Fjärrvärmeproduktion!$N$419</f>
        <v>0</v>
      </c>
      <c r="E21" s="112">
        <f>[3]Fjärrvärmeproduktion!$Q$420</f>
        <v>0</v>
      </c>
      <c r="F21" s="112">
        <f>[3]Fjärrvärmeproduktion!$N$421</f>
        <v>0</v>
      </c>
      <c r="G21" s="112">
        <f>[3]Fjärrvärmeproduktion!$R$422</f>
        <v>0</v>
      </c>
      <c r="H21" s="112">
        <f>[3]Fjärrvärmeproduktion!$S$423</f>
        <v>0</v>
      </c>
      <c r="I21" s="112">
        <f>[3]Fjärrvärmeproduktion!$N$424</f>
        <v>0</v>
      </c>
      <c r="J21" s="112">
        <f>[3]Fjärrvärmeproduktion!$T$422</f>
        <v>0</v>
      </c>
      <c r="K21" s="112">
        <f>[3]Fjärrvärmeproduktion!U420</f>
        <v>0</v>
      </c>
      <c r="L21" s="112">
        <f>[3]Fjärrvärmeproduktion!V420</f>
        <v>0</v>
      </c>
      <c r="M21" s="112">
        <f>[3]Fjärrvärmeproduktion!$W$423</f>
        <v>0</v>
      </c>
      <c r="N21" s="112"/>
      <c r="O21" s="112"/>
      <c r="P21" s="112">
        <f>SUM(C21:O21)</f>
        <v>0</v>
      </c>
      <c r="Q21" s="4"/>
      <c r="R21" s="37"/>
      <c r="S21" s="37"/>
      <c r="T21" s="37"/>
    </row>
    <row r="22" spans="1:34" ht="15.75">
      <c r="A22" s="5" t="s">
        <v>22</v>
      </c>
      <c r="B22" s="110">
        <f>[3]Fjärrvärmeproduktion!$N$426</f>
        <v>2026</v>
      </c>
      <c r="C22" s="112"/>
      <c r="D22" s="112">
        <f>[3]Fjärrvärmeproduktion!$N$427</f>
        <v>0</v>
      </c>
      <c r="E22" s="112">
        <f>[3]Fjärrvärmeproduktion!$Q$428</f>
        <v>0</v>
      </c>
      <c r="F22" s="112">
        <f>[3]Fjärrvärmeproduktion!$N$429</f>
        <v>0</v>
      </c>
      <c r="G22" s="112">
        <f>[3]Fjärrvärmeproduktion!$R$430</f>
        <v>0</v>
      </c>
      <c r="H22" s="112">
        <f>[3]Fjärrvärmeproduktion!$S$431</f>
        <v>0</v>
      </c>
      <c r="I22" s="112">
        <f>[3]Fjärrvärmeproduktion!$N$432</f>
        <v>0</v>
      </c>
      <c r="J22" s="112">
        <f>[3]Fjärrvärmeproduktion!$T$430</f>
        <v>0</v>
      </c>
      <c r="K22" s="112">
        <f>[3]Fjärrvärmeproduktion!U428</f>
        <v>0</v>
      </c>
      <c r="L22" s="112">
        <f>[3]Fjärrvärmeproduktion!V428</f>
        <v>0</v>
      </c>
      <c r="M22" s="112">
        <f>[3]Fjärrvärmeproduktion!$W$431</f>
        <v>0</v>
      </c>
      <c r="N22" s="112"/>
      <c r="O22" s="112"/>
      <c r="P22" s="112">
        <f t="shared" si="2"/>
        <v>0</v>
      </c>
      <c r="Q22" s="31"/>
      <c r="R22" s="43" t="s">
        <v>24</v>
      </c>
      <c r="S22" s="88" t="str">
        <f>ROUND(P43/1000,0) &amp;" GWh"</f>
        <v>573 GWh</v>
      </c>
      <c r="T22" s="38"/>
      <c r="U22" s="36"/>
    </row>
    <row r="23" spans="1:34" ht="15.75">
      <c r="A23" s="5" t="s">
        <v>23</v>
      </c>
      <c r="B23" s="138">
        <v>0</v>
      </c>
      <c r="C23" s="112"/>
      <c r="D23" s="112">
        <f>[3]Fjärrvärmeproduktion!$N$435</f>
        <v>0</v>
      </c>
      <c r="E23" s="112">
        <f>[3]Fjärrvärmeproduktion!$Q$436</f>
        <v>0</v>
      </c>
      <c r="F23" s="112">
        <f>[3]Fjärrvärmeproduktion!$N$437</f>
        <v>0</v>
      </c>
      <c r="G23" s="112">
        <f>[3]Fjärrvärmeproduktion!$R$438</f>
        <v>0</v>
      </c>
      <c r="H23" s="112">
        <f>[3]Fjärrvärmeproduktion!$S$439</f>
        <v>0</v>
      </c>
      <c r="I23" s="112">
        <f>[3]Fjärrvärmeproduktion!$N$440</f>
        <v>0</v>
      </c>
      <c r="J23" s="112">
        <f>[3]Fjärrvärmeproduktion!$T$438</f>
        <v>0</v>
      </c>
      <c r="K23" s="112">
        <f>[3]Fjärrvärmeproduktion!U436</f>
        <v>0</v>
      </c>
      <c r="L23" s="112">
        <f>[3]Fjärrvärmeproduktion!V436</f>
        <v>0</v>
      </c>
      <c r="M23" s="112">
        <f>[3]Fjärrvärmeproduktion!$W$439</f>
        <v>0</v>
      </c>
      <c r="N23" s="112"/>
      <c r="O23" s="112"/>
      <c r="P23" s="112">
        <f t="shared" si="2"/>
        <v>0</v>
      </c>
      <c r="Q23" s="31"/>
      <c r="R23" s="41"/>
      <c r="S23" s="4"/>
      <c r="T23" s="39"/>
      <c r="U23" s="36"/>
    </row>
    <row r="24" spans="1:34" ht="15.75">
      <c r="A24" s="5" t="s">
        <v>14</v>
      </c>
      <c r="B24" s="112">
        <f>SUM(B18:B23)</f>
        <v>30173</v>
      </c>
      <c r="C24" s="112">
        <f t="shared" ref="C24:O24" si="3">SUM(C18:C23)</f>
        <v>0</v>
      </c>
      <c r="D24" s="112">
        <f t="shared" si="3"/>
        <v>308</v>
      </c>
      <c r="E24" s="112">
        <f t="shared" si="3"/>
        <v>0</v>
      </c>
      <c r="F24" s="112">
        <f t="shared" si="3"/>
        <v>638</v>
      </c>
      <c r="G24" s="112">
        <f t="shared" si="3"/>
        <v>0</v>
      </c>
      <c r="H24" s="112">
        <f t="shared" si="3"/>
        <v>33008</v>
      </c>
      <c r="I24" s="112">
        <f t="shared" si="3"/>
        <v>0</v>
      </c>
      <c r="J24" s="112">
        <f t="shared" si="3"/>
        <v>0</v>
      </c>
      <c r="K24" s="112">
        <f t="shared" si="3"/>
        <v>0</v>
      </c>
      <c r="L24" s="112">
        <f t="shared" si="3"/>
        <v>0</v>
      </c>
      <c r="M24" s="112">
        <f t="shared" si="3"/>
        <v>0</v>
      </c>
      <c r="N24" s="112">
        <f t="shared" si="3"/>
        <v>0</v>
      </c>
      <c r="O24" s="112">
        <f t="shared" si="3"/>
        <v>0</v>
      </c>
      <c r="P24" s="112">
        <f t="shared" si="2"/>
        <v>33954</v>
      </c>
      <c r="Q24" s="31"/>
      <c r="R24" s="41"/>
      <c r="S24" s="4" t="s">
        <v>25</v>
      </c>
      <c r="T24" s="39" t="s">
        <v>26</v>
      </c>
      <c r="U24" s="36"/>
    </row>
    <row r="25" spans="1:34" ht="15.75">
      <c r="B25" s="109"/>
      <c r="C25" s="109"/>
      <c r="D25" s="109"/>
      <c r="E25" s="109"/>
      <c r="F25" s="109"/>
      <c r="G25" s="109"/>
      <c r="H25" s="109"/>
      <c r="I25" s="109"/>
      <c r="J25" s="109"/>
      <c r="K25" s="109"/>
      <c r="L25" s="109"/>
      <c r="M25" s="109"/>
      <c r="N25" s="109"/>
      <c r="O25" s="109"/>
      <c r="P25" s="109"/>
      <c r="Q25" s="31"/>
      <c r="R25" s="85" t="str">
        <f>C30</f>
        <v>El</v>
      </c>
      <c r="S25" s="61" t="str">
        <f>ROUND(C43/1000,0) &amp;" GWh"</f>
        <v>282 GWh</v>
      </c>
      <c r="T25" s="42">
        <f>C$44</f>
        <v>0.49186262410166737</v>
      </c>
      <c r="U25" s="36"/>
    </row>
    <row r="26" spans="1:34" ht="15.75">
      <c r="B26" s="110"/>
      <c r="C26" s="109"/>
      <c r="D26" s="109"/>
      <c r="E26" s="109"/>
      <c r="F26" s="109"/>
      <c r="G26" s="109"/>
      <c r="H26" s="109"/>
      <c r="I26" s="109"/>
      <c r="J26" s="109"/>
      <c r="K26" s="109"/>
      <c r="L26" s="109"/>
      <c r="M26" s="109"/>
      <c r="N26" s="109"/>
      <c r="O26" s="109"/>
      <c r="P26" s="109"/>
      <c r="Q26" s="31"/>
      <c r="R26" s="86" t="str">
        <f>D30</f>
        <v>Oljeprodukter</v>
      </c>
      <c r="S26" s="61" t="str">
        <f>ROUND(D43/1000,0) &amp;" GWh"</f>
        <v>83 GWh</v>
      </c>
      <c r="T26" s="42">
        <f>D$44</f>
        <v>0.14458151132151131</v>
      </c>
      <c r="U26" s="36"/>
    </row>
    <row r="27" spans="1:34" ht="15.75">
      <c r="B27" s="109"/>
      <c r="C27" s="109"/>
      <c r="D27" s="109"/>
      <c r="E27" s="109"/>
      <c r="F27" s="109"/>
      <c r="G27" s="109"/>
      <c r="H27" s="109"/>
      <c r="I27" s="109"/>
      <c r="J27" s="109"/>
      <c r="K27" s="109"/>
      <c r="L27" s="109"/>
      <c r="M27" s="109"/>
      <c r="N27" s="109"/>
      <c r="O27" s="109"/>
      <c r="P27" s="109"/>
      <c r="Q27" s="31"/>
      <c r="R27" s="86" t="str">
        <f>E30</f>
        <v>Kol och koks</v>
      </c>
      <c r="S27" s="61" t="str">
        <f>ROUND(E43/1000,0) &amp;" GWh"</f>
        <v>0 GWh</v>
      </c>
      <c r="T27" s="42">
        <f>E$44</f>
        <v>0</v>
      </c>
      <c r="U27" s="36"/>
    </row>
    <row r="28" spans="1:34" ht="18.75">
      <c r="A28" s="3" t="s">
        <v>27</v>
      </c>
      <c r="B28" s="7"/>
      <c r="C28" s="60"/>
      <c r="D28" s="7"/>
      <c r="E28" s="7"/>
      <c r="F28" s="7"/>
      <c r="G28" s="7"/>
      <c r="H28" s="7"/>
      <c r="I28" s="60"/>
      <c r="J28" s="60"/>
      <c r="K28" s="60"/>
      <c r="L28" s="60"/>
      <c r="M28" s="60"/>
      <c r="N28" s="60"/>
      <c r="O28" s="60"/>
      <c r="P28" s="60"/>
      <c r="Q28" s="31"/>
      <c r="R28" s="86" t="str">
        <f>F30</f>
        <v>Gasol/naturgas</v>
      </c>
      <c r="S28" s="61" t="str">
        <f>ROUND(F43/1000,0) &amp;" GWh"</f>
        <v>157 GWh</v>
      </c>
      <c r="T28" s="42">
        <f>F$44</f>
        <v>0.27349414199223465</v>
      </c>
      <c r="U28" s="36"/>
    </row>
    <row r="29" spans="1:34" ht="15.75">
      <c r="A29" s="79" t="str">
        <f>A2</f>
        <v>1260 Bjuv</v>
      </c>
      <c r="B29" s="60"/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31"/>
      <c r="R29" s="86" t="str">
        <f>G30</f>
        <v>Biodrivmedel</v>
      </c>
      <c r="S29" s="61" t="str">
        <f>ROUND(G43/1000,0) &amp;" GWh"</f>
        <v>10 GWh</v>
      </c>
      <c r="T29" s="42">
        <f>G$44</f>
        <v>1.6944741957865519E-2</v>
      </c>
      <c r="U29" s="36"/>
    </row>
    <row r="30" spans="1:34" ht="30">
      <c r="A30" s="6">
        <v>2017</v>
      </c>
      <c r="B30" s="67" t="s">
        <v>70</v>
      </c>
      <c r="C30" s="56" t="s">
        <v>8</v>
      </c>
      <c r="D30" s="54" t="s">
        <v>32</v>
      </c>
      <c r="E30" s="54" t="s">
        <v>2</v>
      </c>
      <c r="F30" s="55" t="s">
        <v>3</v>
      </c>
      <c r="G30" s="54" t="s">
        <v>28</v>
      </c>
      <c r="H30" s="54" t="s">
        <v>52</v>
      </c>
      <c r="I30" s="55" t="s">
        <v>5</v>
      </c>
      <c r="J30" s="54" t="s">
        <v>4</v>
      </c>
      <c r="K30" s="54" t="s">
        <v>6</v>
      </c>
      <c r="L30" s="54" t="s">
        <v>7</v>
      </c>
      <c r="M30" s="54" t="s">
        <v>71</v>
      </c>
      <c r="N30" s="54" t="s">
        <v>68</v>
      </c>
      <c r="O30" s="55" t="s">
        <v>68</v>
      </c>
      <c r="P30" s="57" t="s">
        <v>29</v>
      </c>
      <c r="Q30" s="31"/>
      <c r="R30" s="85" t="str">
        <f>H30</f>
        <v>Biobränslen</v>
      </c>
      <c r="S30" s="61" t="str">
        <f>ROUND(H43/1000,0) &amp;" GWh"</f>
        <v>42 GWh</v>
      </c>
      <c r="T30" s="42">
        <f>H$44</f>
        <v>7.3116980626721242E-2</v>
      </c>
      <c r="U30" s="36"/>
    </row>
    <row r="31" spans="1:34" s="29" customFormat="1">
      <c r="A31" s="26"/>
      <c r="B31" s="80" t="s">
        <v>65</v>
      </c>
      <c r="C31" s="83" t="s">
        <v>64</v>
      </c>
      <c r="D31" s="80" t="s">
        <v>59</v>
      </c>
      <c r="E31" s="27"/>
      <c r="F31" s="80" t="s">
        <v>61</v>
      </c>
      <c r="G31" s="80" t="s">
        <v>107</v>
      </c>
      <c r="H31" s="80" t="s">
        <v>69</v>
      </c>
      <c r="I31" s="80" t="s">
        <v>62</v>
      </c>
      <c r="J31" s="27"/>
      <c r="K31" s="27"/>
      <c r="L31" s="27"/>
      <c r="M31" s="27"/>
      <c r="N31" s="28"/>
      <c r="O31" s="28"/>
      <c r="P31" s="82" t="s">
        <v>67</v>
      </c>
      <c r="Q31" s="32"/>
      <c r="R31" s="85" t="str">
        <f>I30</f>
        <v>Biogas</v>
      </c>
      <c r="S31" s="61" t="str">
        <f>ROUND(I43/1000,0) &amp;" GWh"</f>
        <v>0 GWh</v>
      </c>
      <c r="T31" s="42">
        <f>I$44</f>
        <v>0</v>
      </c>
      <c r="U31" s="35"/>
      <c r="AG31" s="30"/>
      <c r="AH31" s="30"/>
    </row>
    <row r="32" spans="1:34" ht="15.75">
      <c r="A32" s="5" t="s">
        <v>30</v>
      </c>
      <c r="B32" s="93">
        <f>[3]Slutanvändning!$N$575</f>
        <v>0</v>
      </c>
      <c r="C32" s="93">
        <f>[3]Slutanvändning!$N$576</f>
        <v>4356</v>
      </c>
      <c r="D32" s="104">
        <f>[3]Slutanvändning!$N$569</f>
        <v>4179</v>
      </c>
      <c r="E32" s="93">
        <f>[3]Slutanvändning!$Q$570</f>
        <v>0</v>
      </c>
      <c r="F32" s="104">
        <f>[3]Slutanvändning!$N$571</f>
        <v>0</v>
      </c>
      <c r="G32" s="93">
        <f>[3]Slutanvändning!$N$572</f>
        <v>822</v>
      </c>
      <c r="H32" s="104">
        <f>[3]Slutanvändning!$N$573</f>
        <v>0</v>
      </c>
      <c r="I32" s="93">
        <f>[3]Slutanvändning!$N$574</f>
        <v>0</v>
      </c>
      <c r="J32" s="93">
        <v>0</v>
      </c>
      <c r="K32" s="93">
        <f>[3]Slutanvändning!U570</f>
        <v>0</v>
      </c>
      <c r="L32" s="93">
        <f>[3]Slutanvändning!V570</f>
        <v>0</v>
      </c>
      <c r="M32" s="93"/>
      <c r="N32" s="93"/>
      <c r="O32" s="93"/>
      <c r="P32" s="93">
        <f t="shared" ref="P32:P38" si="4">SUM(B32:N32)</f>
        <v>9357</v>
      </c>
      <c r="Q32" s="33"/>
      <c r="R32" s="86" t="str">
        <f>J30</f>
        <v>Avlutar</v>
      </c>
      <c r="S32" s="61" t="str">
        <f>ROUND(J43/1000,0) &amp;" GWh"</f>
        <v>0 GWh</v>
      </c>
      <c r="T32" s="42">
        <f>J$44</f>
        <v>0</v>
      </c>
      <c r="U32" s="36"/>
    </row>
    <row r="33" spans="1:47" ht="15.75">
      <c r="A33" s="5" t="s">
        <v>33</v>
      </c>
      <c r="B33" s="93">
        <f>[3]Slutanvändning!$N$584</f>
        <v>2413</v>
      </c>
      <c r="C33" s="93">
        <f>[3]Slutanvändning!$N$585</f>
        <v>153368</v>
      </c>
      <c r="D33" s="140">
        <f>[3]Slutanvändning!$N$578</f>
        <v>5470.666666666667</v>
      </c>
      <c r="E33" s="93">
        <f>[3]Slutanvändning!$Q$579</f>
        <v>0</v>
      </c>
      <c r="F33" s="137">
        <f>[3]Slutanvändning!$N$580</f>
        <v>155988</v>
      </c>
      <c r="G33" s="93">
        <f>[3]Slutanvändning!$N$581</f>
        <v>0</v>
      </c>
      <c r="H33" s="140">
        <f>[3]Slutanvändning!$N$582</f>
        <v>0</v>
      </c>
      <c r="I33" s="93">
        <f>[3]Slutanvändning!$N$583</f>
        <v>0</v>
      </c>
      <c r="J33" s="93">
        <v>0</v>
      </c>
      <c r="K33" s="93">
        <f>[3]Slutanvändning!U579</f>
        <v>0</v>
      </c>
      <c r="L33" s="93">
        <f>[3]Slutanvändning!V579</f>
        <v>0</v>
      </c>
      <c r="M33" s="93"/>
      <c r="N33" s="93"/>
      <c r="O33" s="93"/>
      <c r="P33" s="153">
        <f t="shared" si="4"/>
        <v>317239.66666666663</v>
      </c>
      <c r="Q33" s="33"/>
      <c r="R33" s="85" t="str">
        <f>K30</f>
        <v>Torv</v>
      </c>
      <c r="S33" s="61" t="str">
        <f>ROUND(K43/1000,0) &amp;" GWh"</f>
        <v>0 GWh</v>
      </c>
      <c r="T33" s="42">
        <f>K$44</f>
        <v>0</v>
      </c>
      <c r="U33" s="36"/>
    </row>
    <row r="34" spans="1:47" ht="15.75">
      <c r="A34" s="5" t="s">
        <v>34</v>
      </c>
      <c r="B34" s="93">
        <f>[3]Slutanvändning!$N$593</f>
        <v>3842</v>
      </c>
      <c r="C34" s="93">
        <f>[3]Slutanvändning!$N$594</f>
        <v>9714</v>
      </c>
      <c r="D34" s="104">
        <f>[3]Slutanvändning!$N$587</f>
        <v>100</v>
      </c>
      <c r="E34" s="93">
        <f>[3]Slutanvändning!$Q$588</f>
        <v>0</v>
      </c>
      <c r="F34" s="104">
        <f>[3]Slutanvändning!$N$589</f>
        <v>0</v>
      </c>
      <c r="G34" s="93">
        <f>[3]Slutanvändning!$N$590</f>
        <v>0</v>
      </c>
      <c r="H34" s="104">
        <f>[3]Slutanvändning!$N$591</f>
        <v>0</v>
      </c>
      <c r="I34" s="93">
        <f>[3]Slutanvändning!$N$592</f>
        <v>0</v>
      </c>
      <c r="J34" s="93">
        <v>0</v>
      </c>
      <c r="K34" s="93">
        <f>[3]Slutanvändning!U588</f>
        <v>0</v>
      </c>
      <c r="L34" s="93">
        <f>[3]Slutanvändning!V588</f>
        <v>0</v>
      </c>
      <c r="M34" s="93"/>
      <c r="N34" s="93"/>
      <c r="O34" s="93"/>
      <c r="P34" s="93">
        <f t="shared" si="4"/>
        <v>13656</v>
      </c>
      <c r="Q34" s="33"/>
      <c r="R34" s="86" t="str">
        <f>L30</f>
        <v>Avfall</v>
      </c>
      <c r="S34" s="61" t="str">
        <f>ROUND(L43/1000,0) &amp;" GWh"</f>
        <v>0 GWh</v>
      </c>
      <c r="T34" s="42">
        <f>L$44</f>
        <v>0</v>
      </c>
      <c r="U34" s="36"/>
      <c r="V34" s="8"/>
      <c r="W34" s="59"/>
    </row>
    <row r="35" spans="1:47" ht="15.75">
      <c r="A35" s="5" t="s">
        <v>35</v>
      </c>
      <c r="B35" s="93">
        <f>[3]Slutanvändning!$N$602</f>
        <v>0</v>
      </c>
      <c r="C35" s="93">
        <f>[3]Slutanvändning!$N$603</f>
        <v>88</v>
      </c>
      <c r="D35" s="104">
        <f>[3]Slutanvändning!$N$596</f>
        <v>71502</v>
      </c>
      <c r="E35" s="93">
        <f>[3]Slutanvändning!$Q$597</f>
        <v>0</v>
      </c>
      <c r="F35" s="104">
        <f>[3]Slutanvändning!$N$598</f>
        <v>0</v>
      </c>
      <c r="G35" s="93">
        <f>[3]Slutanvändning!$N$599</f>
        <v>8882</v>
      </c>
      <c r="H35" s="104">
        <f>[3]Slutanvändning!$N$600</f>
        <v>0</v>
      </c>
      <c r="I35" s="93">
        <f>[3]Slutanvändning!$N$601</f>
        <v>0</v>
      </c>
      <c r="J35" s="93">
        <v>0</v>
      </c>
      <c r="K35" s="93">
        <f>[3]Slutanvändning!U597</f>
        <v>0</v>
      </c>
      <c r="L35" s="93">
        <f>[3]Slutanvändning!V597</f>
        <v>0</v>
      </c>
      <c r="M35" s="93"/>
      <c r="N35" s="93"/>
      <c r="O35" s="93"/>
      <c r="P35" s="93">
        <f>SUM(B35:N35)</f>
        <v>80472</v>
      </c>
      <c r="Q35" s="33"/>
      <c r="R35" s="85" t="str">
        <f>M30</f>
        <v>RT-flis</v>
      </c>
      <c r="S35" s="61" t="str">
        <f>ROUND(M43/1000,0) &amp;" GWh"</f>
        <v>0 GWh</v>
      </c>
      <c r="T35" s="42">
        <f>M$44</f>
        <v>0</v>
      </c>
      <c r="U35" s="36"/>
    </row>
    <row r="36" spans="1:47" ht="15.75">
      <c r="A36" s="5" t="s">
        <v>36</v>
      </c>
      <c r="B36" s="93">
        <f>[3]Slutanvändning!$N$611</f>
        <v>2078</v>
      </c>
      <c r="C36" s="93">
        <f>[3]Slutanvändning!$N$612</f>
        <v>22469</v>
      </c>
      <c r="D36" s="104">
        <f>[3]Slutanvändning!$N$605</f>
        <v>228</v>
      </c>
      <c r="E36" s="93">
        <f>[3]Slutanvändning!$Q$606</f>
        <v>0</v>
      </c>
      <c r="F36" s="104">
        <f>[3]Slutanvändning!$N$607</f>
        <v>0</v>
      </c>
      <c r="G36" s="93">
        <f>[3]Slutanvändning!$N$608</f>
        <v>0</v>
      </c>
      <c r="H36" s="104">
        <f>[3]Slutanvändning!$N$609</f>
        <v>0</v>
      </c>
      <c r="I36" s="93">
        <f>[3]Slutanvändning!$N$610</f>
        <v>0</v>
      </c>
      <c r="J36" s="93">
        <v>0</v>
      </c>
      <c r="K36" s="93">
        <f>[3]Slutanvändning!U606</f>
        <v>0</v>
      </c>
      <c r="L36" s="93">
        <f>[3]Slutanvändning!V606</f>
        <v>0</v>
      </c>
      <c r="M36" s="93"/>
      <c r="N36" s="93"/>
      <c r="O36" s="93"/>
      <c r="P36" s="93">
        <f t="shared" si="4"/>
        <v>24775</v>
      </c>
      <c r="Q36" s="33"/>
      <c r="R36" s="85" t="str">
        <f>N30</f>
        <v>Övrigt</v>
      </c>
      <c r="S36" s="61" t="str">
        <f>ROUND(N43/1000,0) &amp;" GWh"</f>
        <v>0 GWh</v>
      </c>
      <c r="T36" s="42">
        <f>N$44</f>
        <v>0</v>
      </c>
      <c r="U36" s="36"/>
    </row>
    <row r="37" spans="1:47" ht="15.75">
      <c r="A37" s="5" t="s">
        <v>37</v>
      </c>
      <c r="B37" s="93">
        <f>[3]Slutanvändning!$N$620</f>
        <v>471</v>
      </c>
      <c r="C37" s="93">
        <f>[3]Slutanvändning!$N$621</f>
        <v>66054</v>
      </c>
      <c r="D37" s="104">
        <f>[3]Slutanvändning!$N$614</f>
        <v>952</v>
      </c>
      <c r="E37" s="93">
        <f>[3]Slutanvändning!$Q$615</f>
        <v>0</v>
      </c>
      <c r="F37" s="104">
        <f>[3]Slutanvändning!$N$616</f>
        <v>0</v>
      </c>
      <c r="G37" s="93">
        <f>[3]Slutanvändning!$N$617</f>
        <v>0</v>
      </c>
      <c r="H37" s="104">
        <f>[3]Slutanvändning!$N$618</f>
        <v>8865</v>
      </c>
      <c r="I37" s="93">
        <f>[3]Slutanvändning!$N$619</f>
        <v>0</v>
      </c>
      <c r="J37" s="93">
        <v>0</v>
      </c>
      <c r="K37" s="93">
        <f>[3]Slutanvändning!U615</f>
        <v>0</v>
      </c>
      <c r="L37" s="93">
        <f>[3]Slutanvändning!V615</f>
        <v>0</v>
      </c>
      <c r="M37" s="93"/>
      <c r="N37" s="93"/>
      <c r="O37" s="93"/>
      <c r="P37" s="93">
        <f t="shared" si="4"/>
        <v>76342</v>
      </c>
      <c r="Q37" s="33"/>
      <c r="R37" s="86" t="str">
        <f>O30</f>
        <v>Övrigt</v>
      </c>
      <c r="S37" s="61" t="str">
        <f>ROUND(O43/1000,0) &amp;" GWh"</f>
        <v>0 GWh</v>
      </c>
      <c r="T37" s="42">
        <f>O$44</f>
        <v>0</v>
      </c>
      <c r="U37" s="36"/>
    </row>
    <row r="38" spans="1:47" ht="15.75">
      <c r="A38" s="5" t="s">
        <v>38</v>
      </c>
      <c r="B38" s="93">
        <f>[3]Slutanvändning!$N$629</f>
        <v>17830</v>
      </c>
      <c r="C38" s="93">
        <f>[3]Slutanvändning!$N$630</f>
        <v>4356</v>
      </c>
      <c r="D38" s="104">
        <f>[3]Slutanvändning!$N$623</f>
        <v>60</v>
      </c>
      <c r="E38" s="93">
        <f>[3]Slutanvändning!$Q$624</f>
        <v>0</v>
      </c>
      <c r="F38" s="104">
        <f>[3]Slutanvändning!$N$625</f>
        <v>0</v>
      </c>
      <c r="G38" s="93">
        <f>[3]Slutanvändning!$N$626</f>
        <v>0</v>
      </c>
      <c r="H38" s="104">
        <f>[3]Slutanvändning!$N$627</f>
        <v>0</v>
      </c>
      <c r="I38" s="93">
        <f>[3]Slutanvändning!$N$628</f>
        <v>0</v>
      </c>
      <c r="J38" s="93">
        <v>0</v>
      </c>
      <c r="K38" s="93">
        <f>[3]Slutanvändning!U624</f>
        <v>0</v>
      </c>
      <c r="L38" s="93">
        <f>[3]Slutanvändning!V624</f>
        <v>0</v>
      </c>
      <c r="M38" s="93"/>
      <c r="N38" s="93"/>
      <c r="O38" s="93"/>
      <c r="P38" s="93">
        <f t="shared" si="4"/>
        <v>22246</v>
      </c>
      <c r="Q38" s="33"/>
      <c r="R38" s="44"/>
      <c r="S38" s="152" t="str">
        <f>ROUND(B43/1000,0) &amp;" GWh"</f>
        <v>0 GWh</v>
      </c>
      <c r="T38" s="40"/>
      <c r="U38" s="36"/>
    </row>
    <row r="39" spans="1:47" ht="15.75">
      <c r="A39" s="5" t="s">
        <v>39</v>
      </c>
      <c r="B39" s="93">
        <f>[3]Slutanvändning!$N$638</f>
        <v>0</v>
      </c>
      <c r="C39" s="93">
        <f>[3]Slutanvändning!$N$639</f>
        <v>412</v>
      </c>
      <c r="D39" s="104">
        <f>[3]Slutanvändning!$N$632</f>
        <v>0</v>
      </c>
      <c r="E39" s="93">
        <f>[3]Slutanvändning!$Q$633</f>
        <v>0</v>
      </c>
      <c r="F39" s="104">
        <f>[3]Slutanvändning!$N$634</f>
        <v>0</v>
      </c>
      <c r="G39" s="93">
        <f>[3]Slutanvändning!$N$635</f>
        <v>0</v>
      </c>
      <c r="H39" s="104">
        <f>[3]Slutanvändning!$N$636</f>
        <v>0</v>
      </c>
      <c r="I39" s="93">
        <f>[3]Slutanvändning!$N$637</f>
        <v>0</v>
      </c>
      <c r="J39" s="93">
        <v>0</v>
      </c>
      <c r="K39" s="93">
        <f>[3]Slutanvändning!U633</f>
        <v>0</v>
      </c>
      <c r="L39" s="93">
        <f>[3]Slutanvändning!V633</f>
        <v>0</v>
      </c>
      <c r="M39" s="93"/>
      <c r="N39" s="93"/>
      <c r="O39" s="93"/>
      <c r="P39" s="93">
        <f>SUM(B39:N39)</f>
        <v>412</v>
      </c>
      <c r="Q39" s="33"/>
      <c r="R39" s="41"/>
      <c r="S39" s="10"/>
      <c r="T39" s="64"/>
    </row>
    <row r="40" spans="1:47" ht="15.75">
      <c r="A40" s="5" t="s">
        <v>14</v>
      </c>
      <c r="B40" s="93">
        <f>SUM(B32:B39)</f>
        <v>26634</v>
      </c>
      <c r="C40" s="93">
        <f t="shared" ref="C40:O40" si="5">SUM(C32:C39)</f>
        <v>260817</v>
      </c>
      <c r="D40" s="149">
        <f t="shared" si="5"/>
        <v>82491.666666666672</v>
      </c>
      <c r="E40" s="93">
        <f t="shared" si="5"/>
        <v>0</v>
      </c>
      <c r="F40" s="136">
        <f>SUM(F32:F39)</f>
        <v>155988</v>
      </c>
      <c r="G40" s="93">
        <f t="shared" si="5"/>
        <v>9704</v>
      </c>
      <c r="H40" s="149">
        <f t="shared" si="5"/>
        <v>8865</v>
      </c>
      <c r="I40" s="93">
        <f t="shared" si="5"/>
        <v>0</v>
      </c>
      <c r="J40" s="93">
        <f t="shared" si="5"/>
        <v>0</v>
      </c>
      <c r="K40" s="93">
        <f t="shared" si="5"/>
        <v>0</v>
      </c>
      <c r="L40" s="93">
        <f t="shared" si="5"/>
        <v>0</v>
      </c>
      <c r="M40" s="93">
        <f t="shared" si="5"/>
        <v>0</v>
      </c>
      <c r="N40" s="93">
        <f t="shared" si="5"/>
        <v>0</v>
      </c>
      <c r="O40" s="93">
        <f t="shared" si="5"/>
        <v>0</v>
      </c>
      <c r="P40" s="153">
        <f>SUM(B40:N40)</f>
        <v>544499.66666666674</v>
      </c>
      <c r="Q40" s="33"/>
      <c r="R40" s="41"/>
      <c r="S40" s="10" t="s">
        <v>25</v>
      </c>
      <c r="T40" s="64" t="s">
        <v>26</v>
      </c>
    </row>
    <row r="41" spans="1:47">
      <c r="B41" s="60"/>
      <c r="C41" s="60"/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6"/>
      <c r="R41" s="41" t="s">
        <v>40</v>
      </c>
      <c r="S41" s="65" t="str">
        <f>ROUND((B46+C46)/1000,0) &amp;" GWh"</f>
        <v>24 GWh</v>
      </c>
      <c r="T41" s="117"/>
    </row>
    <row r="42" spans="1:47">
      <c r="A42" s="46" t="s">
        <v>43</v>
      </c>
      <c r="B42" s="94">
        <f>B39+B38+B37</f>
        <v>18301</v>
      </c>
      <c r="C42" s="94">
        <f>C39+C38+C37</f>
        <v>70822</v>
      </c>
      <c r="D42" s="94">
        <f>D39+D38+D37</f>
        <v>1012</v>
      </c>
      <c r="E42" s="94">
        <f t="shared" ref="E42:I42" si="6">E39+E38+E37</f>
        <v>0</v>
      </c>
      <c r="F42" s="95">
        <f t="shared" si="6"/>
        <v>0</v>
      </c>
      <c r="G42" s="94">
        <f t="shared" si="6"/>
        <v>0</v>
      </c>
      <c r="H42" s="94">
        <f t="shared" si="6"/>
        <v>8865</v>
      </c>
      <c r="I42" s="95">
        <f t="shared" si="6"/>
        <v>0</v>
      </c>
      <c r="J42" s="94">
        <f t="shared" ref="J42:P42" si="7">J39+J38+J37</f>
        <v>0</v>
      </c>
      <c r="K42" s="94">
        <f t="shared" si="7"/>
        <v>0</v>
      </c>
      <c r="L42" s="94">
        <f t="shared" si="7"/>
        <v>0</v>
      </c>
      <c r="M42" s="94">
        <f t="shared" si="7"/>
        <v>0</v>
      </c>
      <c r="N42" s="94">
        <f t="shared" si="7"/>
        <v>0</v>
      </c>
      <c r="O42" s="94">
        <f t="shared" si="7"/>
        <v>0</v>
      </c>
      <c r="P42" s="94">
        <f t="shared" si="7"/>
        <v>99000</v>
      </c>
      <c r="Q42" s="34"/>
      <c r="R42" s="41" t="s">
        <v>41</v>
      </c>
      <c r="S42" s="11" t="str">
        <f>ROUND(P42/1000,0) &amp;" GWh"</f>
        <v>99 GWh</v>
      </c>
      <c r="T42" s="42">
        <f>P42/P40</f>
        <v>0.18181829312414635</v>
      </c>
    </row>
    <row r="43" spans="1:47">
      <c r="A43" s="47" t="s">
        <v>45</v>
      </c>
      <c r="B43" s="113"/>
      <c r="C43" s="114">
        <f>C40+C24-C7+C46</f>
        <v>281682.36</v>
      </c>
      <c r="D43" s="114">
        <f t="shared" ref="D43:O43" si="8">D11+D24+D40</f>
        <v>82799.666666666672</v>
      </c>
      <c r="E43" s="114">
        <f t="shared" si="8"/>
        <v>0</v>
      </c>
      <c r="F43" s="114">
        <f t="shared" si="8"/>
        <v>156626</v>
      </c>
      <c r="G43" s="114">
        <f t="shared" si="8"/>
        <v>9704</v>
      </c>
      <c r="H43" s="114">
        <f t="shared" si="8"/>
        <v>41873</v>
      </c>
      <c r="I43" s="114">
        <f t="shared" si="8"/>
        <v>0</v>
      </c>
      <c r="J43" s="114">
        <f t="shared" si="8"/>
        <v>0</v>
      </c>
      <c r="K43" s="114">
        <f t="shared" si="8"/>
        <v>0</v>
      </c>
      <c r="L43" s="114">
        <f t="shared" si="8"/>
        <v>0</v>
      </c>
      <c r="M43" s="114">
        <f t="shared" si="8"/>
        <v>0</v>
      </c>
      <c r="N43" s="114">
        <f t="shared" si="8"/>
        <v>0</v>
      </c>
      <c r="O43" s="114">
        <f t="shared" si="8"/>
        <v>0</v>
      </c>
      <c r="P43" s="115">
        <f>SUM(C43:O43)</f>
        <v>572685.02666666661</v>
      </c>
      <c r="Q43" s="34"/>
      <c r="R43" s="41" t="s">
        <v>42</v>
      </c>
      <c r="S43" s="11" t="str">
        <f>ROUND(P36/1000,0) &amp;" GWh"</f>
        <v>25 GWh</v>
      </c>
      <c r="T43" s="63">
        <f>P36/P40</f>
        <v>4.5500486991421472E-2</v>
      </c>
    </row>
    <row r="44" spans="1:47">
      <c r="A44" s="47" t="s">
        <v>46</v>
      </c>
      <c r="B44" s="96"/>
      <c r="C44" s="103">
        <f>C43/$P$43</f>
        <v>0.49186262410166737</v>
      </c>
      <c r="D44" s="103">
        <f t="shared" ref="D44:P44" si="9">D43/$P$43</f>
        <v>0.14458151132151131</v>
      </c>
      <c r="E44" s="103">
        <f t="shared" si="9"/>
        <v>0</v>
      </c>
      <c r="F44" s="103">
        <f t="shared" si="9"/>
        <v>0.27349414199223465</v>
      </c>
      <c r="G44" s="103">
        <f t="shared" si="9"/>
        <v>1.6944741957865519E-2</v>
      </c>
      <c r="H44" s="103">
        <f t="shared" si="9"/>
        <v>7.3116980626721242E-2</v>
      </c>
      <c r="I44" s="103">
        <f t="shared" si="9"/>
        <v>0</v>
      </c>
      <c r="J44" s="103">
        <f t="shared" si="9"/>
        <v>0</v>
      </c>
      <c r="K44" s="103">
        <f t="shared" si="9"/>
        <v>0</v>
      </c>
      <c r="L44" s="103">
        <f t="shared" si="9"/>
        <v>0</v>
      </c>
      <c r="M44" s="103">
        <f t="shared" si="9"/>
        <v>0</v>
      </c>
      <c r="N44" s="103">
        <f t="shared" si="9"/>
        <v>0</v>
      </c>
      <c r="O44" s="103">
        <f t="shared" si="9"/>
        <v>0</v>
      </c>
      <c r="P44" s="103">
        <f t="shared" si="9"/>
        <v>1</v>
      </c>
      <c r="Q44" s="34"/>
      <c r="R44" s="41" t="s">
        <v>44</v>
      </c>
      <c r="S44" s="11" t="str">
        <f>ROUND(P34/1000,0) &amp;" GWh"</f>
        <v>14 GWh</v>
      </c>
      <c r="T44" s="42">
        <f>P34/P40</f>
        <v>2.5079905160639824E-2</v>
      </c>
      <c r="U44" s="36"/>
    </row>
    <row r="45" spans="1:47">
      <c r="A45" s="48"/>
      <c r="B45" s="104"/>
      <c r="C45" s="56"/>
      <c r="D45" s="56"/>
      <c r="E45" s="56"/>
      <c r="F45" s="67"/>
      <c r="G45" s="56"/>
      <c r="H45" s="56"/>
      <c r="I45" s="67"/>
      <c r="J45" s="56"/>
      <c r="K45" s="56"/>
      <c r="L45" s="56"/>
      <c r="M45" s="56"/>
      <c r="N45" s="67"/>
      <c r="O45" s="67"/>
      <c r="P45" s="67"/>
      <c r="Q45" s="34"/>
      <c r="R45" s="41" t="s">
        <v>31</v>
      </c>
      <c r="S45" s="11" t="str">
        <f>ROUND(P32/1000,0) &amp;" GWh"</f>
        <v>9 GWh</v>
      </c>
      <c r="T45" s="42">
        <f>P32/P40</f>
        <v>1.7184583522854926E-2</v>
      </c>
      <c r="U45" s="36"/>
    </row>
    <row r="46" spans="1:47">
      <c r="A46" s="48" t="s">
        <v>49</v>
      </c>
      <c r="B46" s="68">
        <f>B24-B40</f>
        <v>3539</v>
      </c>
      <c r="C46" s="68">
        <f>(C40+C24)*0.08</f>
        <v>20865.36</v>
      </c>
      <c r="D46" s="56"/>
      <c r="E46" s="56"/>
      <c r="F46" s="67"/>
      <c r="G46" s="56"/>
      <c r="H46" s="56"/>
      <c r="I46" s="67"/>
      <c r="J46" s="56"/>
      <c r="K46" s="56"/>
      <c r="L46" s="56"/>
      <c r="M46" s="56"/>
      <c r="N46" s="67"/>
      <c r="O46" s="67"/>
      <c r="P46" s="52"/>
      <c r="Q46" s="34"/>
      <c r="R46" s="41" t="s">
        <v>47</v>
      </c>
      <c r="S46" s="11" t="str">
        <f>ROUND(P33/1000,0) &amp;" GWh"</f>
        <v>317 GWh</v>
      </c>
      <c r="T46" s="63">
        <f>P33/P40</f>
        <v>0.58262600711723711</v>
      </c>
      <c r="U46" s="36"/>
    </row>
    <row r="47" spans="1:47">
      <c r="A47" s="48" t="s">
        <v>51</v>
      </c>
      <c r="B47" s="97">
        <f>B46/B24</f>
        <v>0.11729029264574288</v>
      </c>
      <c r="C47" s="97">
        <f>C46/(C40+C24)</f>
        <v>0.08</v>
      </c>
      <c r="D47" s="56"/>
      <c r="E47" s="56"/>
      <c r="F47" s="67"/>
      <c r="G47" s="56"/>
      <c r="H47" s="56"/>
      <c r="I47" s="67"/>
      <c r="J47" s="56"/>
      <c r="K47" s="56"/>
      <c r="L47" s="56"/>
      <c r="M47" s="56"/>
      <c r="N47" s="67"/>
      <c r="O47" s="67"/>
      <c r="P47" s="67"/>
      <c r="Q47" s="34"/>
      <c r="R47" s="41" t="s">
        <v>48</v>
      </c>
      <c r="S47" s="11" t="str">
        <f>ROUND(P35/1000,0) &amp;" GWh"</f>
        <v>80 GWh</v>
      </c>
      <c r="T47" s="63">
        <f>P35/P40</f>
        <v>0.14779072408370006</v>
      </c>
    </row>
    <row r="48" spans="1:47" ht="15.75" thickBot="1">
      <c r="A48" s="13"/>
      <c r="B48" s="98"/>
      <c r="C48" s="99"/>
      <c r="D48" s="100"/>
      <c r="E48" s="100"/>
      <c r="F48" s="101"/>
      <c r="G48" s="100"/>
      <c r="H48" s="100"/>
      <c r="I48" s="101"/>
      <c r="J48" s="100"/>
      <c r="K48" s="100"/>
      <c r="L48" s="100"/>
      <c r="M48" s="99"/>
      <c r="N48" s="102"/>
      <c r="O48" s="102"/>
      <c r="P48" s="102"/>
      <c r="Q48" s="87"/>
      <c r="R48" s="69" t="s">
        <v>50</v>
      </c>
      <c r="S48" s="11" t="str">
        <f>ROUND(P40/1000,0) &amp;" GWh"</f>
        <v>544 GWh</v>
      </c>
      <c r="T48" s="70">
        <f>SUM(T42:T47)</f>
        <v>0.99999999999999978</v>
      </c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3"/>
      <c r="AH48" s="13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</row>
    <row r="49" spans="1:47">
      <c r="A49" s="16"/>
      <c r="B49" s="98"/>
      <c r="C49" s="99"/>
      <c r="D49" s="100"/>
      <c r="E49" s="100"/>
      <c r="F49" s="101"/>
      <c r="G49" s="100"/>
      <c r="H49" s="100"/>
      <c r="I49" s="101"/>
      <c r="J49" s="100"/>
      <c r="K49" s="100"/>
      <c r="L49" s="100"/>
      <c r="M49" s="99"/>
      <c r="N49" s="102"/>
      <c r="O49" s="102"/>
      <c r="P49" s="102"/>
      <c r="Q49" s="16"/>
      <c r="R49" s="13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3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</row>
    <row r="50" spans="1:47">
      <c r="A50" s="16"/>
      <c r="B50" s="98"/>
      <c r="C50" s="116"/>
      <c r="D50" s="100"/>
      <c r="E50" s="100"/>
      <c r="F50" s="101"/>
      <c r="G50" s="100"/>
      <c r="H50" s="100"/>
      <c r="I50" s="101"/>
      <c r="J50" s="100"/>
      <c r="K50" s="100"/>
      <c r="L50" s="100"/>
      <c r="M50" s="99"/>
      <c r="N50" s="102"/>
      <c r="O50" s="102"/>
      <c r="P50" s="102"/>
      <c r="Q50" s="16"/>
      <c r="R50" s="13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3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</row>
    <row r="51" spans="1:47">
      <c r="A51" s="16"/>
      <c r="B51" s="98"/>
      <c r="C51" s="99"/>
      <c r="D51" s="100"/>
      <c r="E51" s="100"/>
      <c r="F51" s="101"/>
      <c r="G51" s="100"/>
      <c r="H51" s="100"/>
      <c r="I51" s="101"/>
      <c r="J51" s="100"/>
      <c r="K51" s="100"/>
      <c r="L51" s="100"/>
      <c r="M51" s="99"/>
      <c r="N51" s="102"/>
      <c r="O51" s="102"/>
      <c r="P51" s="102"/>
      <c r="Q51" s="16"/>
      <c r="R51" s="13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3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</row>
    <row r="52" spans="1:47">
      <c r="A52" s="16"/>
      <c r="B52" s="98"/>
      <c r="C52" s="99"/>
      <c r="D52" s="100"/>
      <c r="E52" s="100"/>
      <c r="F52" s="101"/>
      <c r="G52" s="100"/>
      <c r="H52" s="100"/>
      <c r="I52" s="101"/>
      <c r="J52" s="100"/>
      <c r="K52" s="100"/>
      <c r="L52" s="100"/>
      <c r="M52" s="99"/>
      <c r="N52" s="102"/>
      <c r="O52" s="102"/>
      <c r="P52" s="102"/>
      <c r="Q52" s="16"/>
      <c r="R52" s="13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3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</row>
    <row r="53" spans="1:47">
      <c r="A53" s="16"/>
      <c r="B53" s="14"/>
      <c r="C53" s="16"/>
      <c r="D53" s="15"/>
      <c r="E53" s="15"/>
      <c r="F53" s="24"/>
      <c r="G53" s="15"/>
      <c r="H53" s="15"/>
      <c r="I53" s="24"/>
      <c r="J53" s="15"/>
      <c r="K53" s="15"/>
      <c r="L53" s="15"/>
      <c r="M53" s="16"/>
      <c r="N53" s="17"/>
      <c r="O53" s="17"/>
      <c r="P53" s="17"/>
      <c r="Q53" s="16"/>
      <c r="R53" s="13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3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</row>
    <row r="54" spans="1:47">
      <c r="A54" s="16"/>
      <c r="B54" s="14"/>
      <c r="C54" s="16"/>
      <c r="D54" s="15"/>
      <c r="E54" s="15"/>
      <c r="F54" s="24"/>
      <c r="G54" s="15"/>
      <c r="H54" s="15"/>
      <c r="I54" s="24"/>
      <c r="J54" s="15"/>
      <c r="K54" s="15"/>
      <c r="L54" s="15"/>
      <c r="M54" s="16"/>
      <c r="N54" s="17"/>
      <c r="O54" s="17"/>
      <c r="P54" s="17"/>
      <c r="Q54" s="16"/>
      <c r="R54" s="13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3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</row>
    <row r="55" spans="1:47" ht="15.75">
      <c r="A55" s="16"/>
      <c r="B55" s="14"/>
      <c r="C55" s="16"/>
      <c r="D55" s="15"/>
      <c r="E55" s="15"/>
      <c r="F55" s="24"/>
      <c r="G55" s="15"/>
      <c r="H55" s="15"/>
      <c r="I55" s="24"/>
      <c r="J55" s="15"/>
      <c r="K55" s="15"/>
      <c r="L55" s="15"/>
      <c r="M55" s="16"/>
      <c r="N55" s="17"/>
      <c r="O55" s="17"/>
      <c r="P55" s="17"/>
      <c r="Q55" s="16"/>
      <c r="R55" s="10"/>
      <c r="S55" s="45"/>
      <c r="T55" s="50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3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</row>
    <row r="56" spans="1:47" ht="15.75">
      <c r="A56" s="16"/>
      <c r="B56" s="14"/>
      <c r="C56" s="16"/>
      <c r="D56" s="15"/>
      <c r="E56" s="15"/>
      <c r="F56" s="24"/>
      <c r="G56" s="15"/>
      <c r="H56" s="15"/>
      <c r="I56" s="24"/>
      <c r="J56" s="15"/>
      <c r="K56" s="15"/>
      <c r="L56" s="15"/>
      <c r="M56" s="16"/>
      <c r="N56" s="17"/>
      <c r="O56" s="17"/>
      <c r="P56" s="17"/>
      <c r="Q56" s="16"/>
      <c r="R56" s="10"/>
      <c r="S56" s="45"/>
      <c r="T56" s="50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3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</row>
    <row r="57" spans="1:47" ht="15.75">
      <c r="A57" s="16"/>
      <c r="B57" s="14"/>
      <c r="C57" s="16"/>
      <c r="D57" s="15"/>
      <c r="E57" s="15"/>
      <c r="F57" s="24"/>
      <c r="G57" s="15"/>
      <c r="H57" s="15"/>
      <c r="I57" s="24"/>
      <c r="J57" s="15"/>
      <c r="K57" s="15"/>
      <c r="L57" s="15"/>
      <c r="M57" s="16"/>
      <c r="N57" s="17"/>
      <c r="O57" s="17"/>
      <c r="P57" s="17"/>
      <c r="Q57" s="16"/>
      <c r="R57" s="10"/>
      <c r="S57" s="45"/>
      <c r="T57" s="50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3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</row>
    <row r="58" spans="1:47" ht="15.75">
      <c r="A58" s="10"/>
      <c r="B58" s="72"/>
      <c r="C58" s="19"/>
      <c r="D58" s="73"/>
      <c r="E58" s="73"/>
      <c r="F58" s="74"/>
      <c r="G58" s="73"/>
      <c r="H58" s="73"/>
      <c r="I58" s="74"/>
      <c r="J58" s="73"/>
      <c r="K58" s="73"/>
      <c r="L58" s="73"/>
      <c r="M58" s="45"/>
      <c r="N58" s="84"/>
      <c r="O58" s="84"/>
      <c r="P58" s="75"/>
      <c r="Q58" s="10"/>
      <c r="R58" s="10"/>
      <c r="S58" s="45"/>
      <c r="T58" s="50"/>
    </row>
    <row r="59" spans="1:47" ht="15.75">
      <c r="A59" s="10"/>
      <c r="B59" s="72"/>
      <c r="C59" s="19"/>
      <c r="D59" s="73"/>
      <c r="E59" s="73"/>
      <c r="F59" s="74"/>
      <c r="G59" s="73"/>
      <c r="H59" s="73"/>
      <c r="I59" s="74"/>
      <c r="J59" s="73"/>
      <c r="K59" s="73"/>
      <c r="L59" s="73"/>
      <c r="M59" s="45"/>
      <c r="N59" s="84"/>
      <c r="O59" s="84"/>
      <c r="P59" s="75"/>
      <c r="Q59" s="10"/>
      <c r="R59" s="10"/>
      <c r="S59" s="20"/>
      <c r="T59" s="21"/>
    </row>
    <row r="60" spans="1:47" ht="15.75">
      <c r="A60" s="10"/>
      <c r="B60" s="72"/>
      <c r="C60" s="19"/>
      <c r="D60" s="73"/>
      <c r="E60" s="73"/>
      <c r="F60" s="74"/>
      <c r="G60" s="73"/>
      <c r="H60" s="73"/>
      <c r="I60" s="74"/>
      <c r="J60" s="73"/>
      <c r="K60" s="73"/>
      <c r="L60" s="73"/>
      <c r="M60" s="45"/>
      <c r="N60" s="84"/>
      <c r="O60" s="84"/>
      <c r="P60" s="75"/>
      <c r="Q60" s="10"/>
      <c r="R60" s="10"/>
      <c r="S60" s="10"/>
      <c r="T60" s="45"/>
    </row>
    <row r="61" spans="1:47" ht="15.75">
      <c r="A61" s="9"/>
      <c r="B61" s="72"/>
      <c r="C61" s="19"/>
      <c r="D61" s="73"/>
      <c r="E61" s="73"/>
      <c r="F61" s="74"/>
      <c r="G61" s="73"/>
      <c r="H61" s="73"/>
      <c r="I61" s="74"/>
      <c r="J61" s="73"/>
      <c r="K61" s="73"/>
      <c r="L61" s="73"/>
      <c r="M61" s="45"/>
      <c r="N61" s="84"/>
      <c r="O61" s="84"/>
      <c r="P61" s="75"/>
      <c r="Q61" s="10"/>
      <c r="R61" s="10"/>
      <c r="S61" s="77"/>
      <c r="T61" s="78"/>
    </row>
    <row r="62" spans="1:47" ht="15.75">
      <c r="A62" s="10"/>
      <c r="B62" s="72"/>
      <c r="C62" s="19"/>
      <c r="D62" s="72"/>
      <c r="E62" s="72"/>
      <c r="F62" s="76"/>
      <c r="G62" s="72"/>
      <c r="H62" s="72"/>
      <c r="I62" s="76"/>
      <c r="J62" s="72"/>
      <c r="K62" s="72"/>
      <c r="L62" s="72"/>
      <c r="M62" s="45"/>
      <c r="N62" s="84"/>
      <c r="O62" s="84"/>
      <c r="P62" s="75"/>
      <c r="Q62" s="10"/>
      <c r="R62" s="10"/>
      <c r="S62" s="45"/>
      <c r="T62" s="50"/>
    </row>
    <row r="63" spans="1:47" ht="15.75">
      <c r="A63" s="10"/>
      <c r="B63" s="72"/>
      <c r="C63" s="10"/>
      <c r="D63" s="72"/>
      <c r="E63" s="72"/>
      <c r="F63" s="76"/>
      <c r="G63" s="72"/>
      <c r="H63" s="72"/>
      <c r="I63" s="76"/>
      <c r="J63" s="72"/>
      <c r="K63" s="72"/>
      <c r="L63" s="72"/>
      <c r="M63" s="10"/>
      <c r="N63" s="75"/>
      <c r="O63" s="75"/>
      <c r="P63" s="75"/>
      <c r="Q63" s="10"/>
      <c r="R63" s="10"/>
      <c r="S63" s="45"/>
      <c r="T63" s="50"/>
    </row>
    <row r="64" spans="1:47" ht="15.75">
      <c r="A64" s="10"/>
      <c r="B64" s="72"/>
      <c r="C64" s="10"/>
      <c r="D64" s="72"/>
      <c r="E64" s="72"/>
      <c r="F64" s="76"/>
      <c r="G64" s="72"/>
      <c r="H64" s="72"/>
      <c r="I64" s="76"/>
      <c r="J64" s="72"/>
      <c r="K64" s="72"/>
      <c r="L64" s="72"/>
      <c r="M64" s="10"/>
      <c r="N64" s="75"/>
      <c r="O64" s="75"/>
      <c r="P64" s="75"/>
      <c r="Q64" s="10"/>
      <c r="R64" s="10"/>
      <c r="S64" s="45"/>
      <c r="T64" s="50"/>
    </row>
    <row r="65" spans="1:20" ht="15.75">
      <c r="A65" s="10"/>
      <c r="B65" s="56"/>
      <c r="C65" s="10"/>
      <c r="D65" s="56"/>
      <c r="E65" s="56"/>
      <c r="F65" s="67"/>
      <c r="G65" s="56"/>
      <c r="H65" s="56"/>
      <c r="I65" s="67"/>
      <c r="J65" s="56"/>
      <c r="K65" s="72"/>
      <c r="L65" s="72"/>
      <c r="M65" s="10"/>
      <c r="N65" s="75"/>
      <c r="O65" s="75"/>
      <c r="P65" s="75"/>
      <c r="Q65" s="10"/>
      <c r="R65" s="10"/>
      <c r="S65" s="45"/>
      <c r="T65" s="50"/>
    </row>
    <row r="66" spans="1:20" ht="15.75">
      <c r="A66" s="10"/>
      <c r="B66" s="56"/>
      <c r="C66" s="10"/>
      <c r="D66" s="56"/>
      <c r="E66" s="56"/>
      <c r="F66" s="67"/>
      <c r="G66" s="56"/>
      <c r="H66" s="56"/>
      <c r="I66" s="67"/>
      <c r="J66" s="56"/>
      <c r="K66" s="72"/>
      <c r="L66" s="72"/>
      <c r="M66" s="10"/>
      <c r="N66" s="75"/>
      <c r="O66" s="75"/>
      <c r="P66" s="75"/>
      <c r="Q66" s="10"/>
      <c r="R66" s="10"/>
      <c r="S66" s="45"/>
      <c r="T66" s="50"/>
    </row>
    <row r="67" spans="1:20" ht="15.75">
      <c r="A67" s="10"/>
      <c r="B67" s="56"/>
      <c r="C67" s="10"/>
      <c r="D67" s="56"/>
      <c r="E67" s="56"/>
      <c r="F67" s="67"/>
      <c r="G67" s="56"/>
      <c r="H67" s="56"/>
      <c r="I67" s="67"/>
      <c r="J67" s="56"/>
      <c r="K67" s="72"/>
      <c r="L67" s="72"/>
      <c r="M67" s="10"/>
      <c r="N67" s="75"/>
      <c r="O67" s="75"/>
      <c r="P67" s="75"/>
      <c r="Q67" s="10"/>
      <c r="R67" s="10"/>
      <c r="S67" s="45"/>
      <c r="T67" s="50"/>
    </row>
    <row r="68" spans="1:20" ht="15.75">
      <c r="A68" s="10"/>
      <c r="B68" s="56"/>
      <c r="C68" s="10"/>
      <c r="D68" s="56"/>
      <c r="E68" s="56"/>
      <c r="F68" s="67"/>
      <c r="G68" s="56"/>
      <c r="H68" s="56"/>
      <c r="I68" s="67"/>
      <c r="J68" s="56"/>
      <c r="K68" s="72"/>
      <c r="L68" s="72"/>
      <c r="M68" s="10"/>
      <c r="N68" s="75"/>
      <c r="O68" s="75"/>
      <c r="P68" s="75"/>
      <c r="Q68" s="10"/>
      <c r="R68" s="51"/>
      <c r="S68" s="20"/>
      <c r="T68" s="23"/>
    </row>
    <row r="69" spans="1:20">
      <c r="A69" s="10"/>
      <c r="B69" s="56"/>
      <c r="C69" s="10"/>
      <c r="D69" s="56"/>
      <c r="E69" s="56"/>
      <c r="F69" s="67"/>
      <c r="G69" s="56"/>
      <c r="H69" s="56"/>
      <c r="I69" s="67"/>
      <c r="J69" s="56"/>
      <c r="K69" s="72"/>
      <c r="L69" s="72"/>
      <c r="M69" s="10"/>
      <c r="N69" s="75"/>
      <c r="O69" s="75"/>
      <c r="P69" s="75"/>
      <c r="Q69" s="10"/>
    </row>
    <row r="70" spans="1:20">
      <c r="A70" s="10"/>
      <c r="B70" s="56"/>
      <c r="C70" s="10"/>
      <c r="D70" s="56"/>
      <c r="E70" s="56"/>
      <c r="F70" s="67"/>
      <c r="G70" s="56"/>
      <c r="H70" s="56"/>
      <c r="I70" s="67"/>
      <c r="J70" s="56"/>
      <c r="K70" s="72"/>
      <c r="L70" s="72"/>
      <c r="M70" s="10"/>
      <c r="N70" s="75"/>
      <c r="O70" s="75"/>
      <c r="P70" s="75"/>
      <c r="Q70" s="10"/>
    </row>
    <row r="71" spans="1:20" ht="15.75">
      <c r="A71" s="10"/>
      <c r="B71" s="22"/>
      <c r="C71" s="10"/>
      <c r="D71" s="22"/>
      <c r="E71" s="22"/>
      <c r="F71" s="25"/>
      <c r="G71" s="22"/>
      <c r="H71" s="22"/>
      <c r="I71" s="25"/>
      <c r="J71" s="22"/>
      <c r="K71" s="72"/>
      <c r="L71" s="72"/>
      <c r="M71" s="10"/>
      <c r="N71" s="75"/>
      <c r="O71" s="75"/>
      <c r="P71" s="75"/>
      <c r="Q71" s="10"/>
    </row>
  </sheetData>
  <pageMargins left="0.75" right="0.75" top="0.75" bottom="0.5" header="0.5" footer="0.75"/>
  <pageSetup paperSize="9" orientation="portrait" horizontalDpi="300" verticalDpi="300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4"/>
  <dimension ref="A1:AU71"/>
  <sheetViews>
    <sheetView topLeftCell="K2" zoomScale="63" zoomScaleNormal="60" workbookViewId="0">
      <selection activeCell="T49" sqref="T49"/>
    </sheetView>
  </sheetViews>
  <sheetFormatPr defaultColWidth="8.625" defaultRowHeight="15"/>
  <cols>
    <col min="1" max="1" width="49.5" style="12" customWidth="1"/>
    <col min="2" max="2" width="18.875" style="52" bestFit="1" customWidth="1"/>
    <col min="3" max="3" width="17.625" style="12" customWidth="1"/>
    <col min="4" max="12" width="17.625" style="52" customWidth="1"/>
    <col min="13" max="20" width="17.625" style="12" customWidth="1"/>
    <col min="21" max="16384" width="8.625" style="12"/>
  </cols>
  <sheetData>
    <row r="1" spans="1:34" ht="18.75">
      <c r="A1" s="3" t="s">
        <v>0</v>
      </c>
      <c r="Q1" s="4"/>
      <c r="R1" s="4"/>
      <c r="S1" s="4"/>
      <c r="T1" s="4"/>
    </row>
    <row r="2" spans="1:34" ht="15.75">
      <c r="A2" s="79" t="s">
        <v>75</v>
      </c>
      <c r="Q2" s="5"/>
      <c r="AG2" s="53"/>
      <c r="AH2" s="5"/>
    </row>
    <row r="3" spans="1:34" ht="30">
      <c r="A3" s="6">
        <v>2017</v>
      </c>
      <c r="C3" s="54" t="s">
        <v>1</v>
      </c>
      <c r="D3" s="54" t="s">
        <v>32</v>
      </c>
      <c r="E3" s="54" t="s">
        <v>2</v>
      </c>
      <c r="F3" s="55" t="s">
        <v>3</v>
      </c>
      <c r="G3" s="54" t="s">
        <v>17</v>
      </c>
      <c r="H3" s="54" t="s">
        <v>52</v>
      </c>
      <c r="I3" s="55" t="s">
        <v>5</v>
      </c>
      <c r="J3" s="54" t="s">
        <v>4</v>
      </c>
      <c r="K3" s="54" t="s">
        <v>6</v>
      </c>
      <c r="L3" s="54" t="s">
        <v>7</v>
      </c>
      <c r="M3" s="54" t="s">
        <v>68</v>
      </c>
      <c r="N3" s="54" t="s">
        <v>68</v>
      </c>
      <c r="O3" s="55" t="s">
        <v>68</v>
      </c>
      <c r="P3" s="57" t="s">
        <v>9</v>
      </c>
      <c r="Q3" s="53"/>
      <c r="AG3" s="53"/>
      <c r="AH3" s="53"/>
    </row>
    <row r="4" spans="1:34" s="29" customFormat="1" ht="11.25">
      <c r="A4" s="81" t="s">
        <v>60</v>
      </c>
      <c r="C4" s="80" t="s">
        <v>58</v>
      </c>
      <c r="D4" s="80" t="s">
        <v>59</v>
      </c>
      <c r="E4" s="27"/>
      <c r="F4" s="80" t="s">
        <v>61</v>
      </c>
      <c r="G4" s="27"/>
      <c r="H4" s="27"/>
      <c r="I4" s="80" t="s">
        <v>62</v>
      </c>
      <c r="J4" s="27"/>
      <c r="K4" s="27"/>
      <c r="L4" s="27"/>
      <c r="M4" s="27"/>
      <c r="N4" s="28"/>
      <c r="O4" s="28"/>
      <c r="P4" s="82" t="s">
        <v>66</v>
      </c>
      <c r="Q4" s="30"/>
      <c r="AG4" s="30"/>
      <c r="AH4" s="30"/>
    </row>
    <row r="5" spans="1:34" ht="15.75">
      <c r="A5" s="5" t="s">
        <v>53</v>
      </c>
      <c r="B5" s="60"/>
      <c r="C5" s="106">
        <f>[3]Solceller!$C$19</f>
        <v>209</v>
      </c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3">
        <f>SUM(D5:O5)</f>
        <v>0</v>
      </c>
      <c r="Q5" s="53"/>
      <c r="AG5" s="53"/>
      <c r="AH5" s="53"/>
    </row>
    <row r="6" spans="1:34" ht="15.75">
      <c r="A6" s="5" t="s">
        <v>73</v>
      </c>
      <c r="B6" s="60"/>
      <c r="C6" s="136">
        <f>[3]Elproduktion!$N$642</f>
        <v>182782</v>
      </c>
      <c r="D6" s="93">
        <f>[3]Elproduktion!$N$643</f>
        <v>43178</v>
      </c>
      <c r="E6" s="93">
        <v>0</v>
      </c>
      <c r="F6" s="93">
        <f>[3]Elproduktion!$N$645</f>
        <v>78854</v>
      </c>
      <c r="G6" s="93">
        <f>[3]Elproduktion!$N$646</f>
        <v>67687</v>
      </c>
      <c r="H6" s="93">
        <f>[3]Elproduktion!$N$647</f>
        <v>51690</v>
      </c>
      <c r="I6" s="93">
        <v>0</v>
      </c>
      <c r="J6" s="93">
        <v>0</v>
      </c>
      <c r="K6" s="93">
        <v>0</v>
      </c>
      <c r="L6" s="93">
        <v>0</v>
      </c>
      <c r="M6" s="93"/>
      <c r="N6" s="93"/>
      <c r="O6" s="93"/>
      <c r="P6" s="93">
        <f t="shared" ref="P6:P11" si="0">SUM(D6:O6)</f>
        <v>241409</v>
      </c>
      <c r="Q6" s="53"/>
      <c r="AG6" s="53"/>
      <c r="AH6" s="53"/>
    </row>
    <row r="7" spans="1:34" ht="15.75">
      <c r="A7" s="5" t="s">
        <v>111</v>
      </c>
      <c r="B7" s="60"/>
      <c r="C7" s="93">
        <v>0</v>
      </c>
      <c r="D7" s="93">
        <v>0</v>
      </c>
      <c r="E7" s="93">
        <f>[3]Elproduktion!$Q$644</f>
        <v>0</v>
      </c>
      <c r="F7" s="93">
        <v>0</v>
      </c>
      <c r="G7" s="93">
        <f>[3]Elproduktion!$R$646</f>
        <v>0</v>
      </c>
      <c r="H7" s="93">
        <f>[3]Elproduktion!$S$647</f>
        <v>0</v>
      </c>
      <c r="I7" s="93">
        <f>[3]Elproduktion!$N$648</f>
        <v>0</v>
      </c>
      <c r="J7" s="93">
        <f>[3]Elproduktion!$T$646</f>
        <v>0</v>
      </c>
      <c r="K7" s="93">
        <f>[3]Elproduktion!U644</f>
        <v>0</v>
      </c>
      <c r="L7" s="93">
        <f>[3]Elproduktion!V644</f>
        <v>0</v>
      </c>
      <c r="M7" s="93"/>
      <c r="N7" s="93"/>
      <c r="O7" s="93"/>
      <c r="P7" s="93">
        <f t="shared" si="0"/>
        <v>0</v>
      </c>
      <c r="Q7" s="53"/>
      <c r="AG7" s="53"/>
      <c r="AH7" s="53"/>
    </row>
    <row r="8" spans="1:34" ht="15.75">
      <c r="A8" s="5" t="s">
        <v>11</v>
      </c>
      <c r="B8" s="60"/>
      <c r="C8" s="93">
        <f>[3]Elproduktion!$N$650</f>
        <v>0</v>
      </c>
      <c r="D8" s="93">
        <f>[3]Elproduktion!$N$651</f>
        <v>0</v>
      </c>
      <c r="E8" s="93">
        <f>[3]Elproduktion!$Q$652</f>
        <v>0</v>
      </c>
      <c r="F8" s="93">
        <f>[3]Elproduktion!$N$653</f>
        <v>0</v>
      </c>
      <c r="G8" s="93">
        <f>[3]Elproduktion!$R$654</f>
        <v>0</v>
      </c>
      <c r="H8" s="93">
        <f>[3]Elproduktion!$S$655</f>
        <v>0</v>
      </c>
      <c r="I8" s="93">
        <f>[3]Elproduktion!$N$656</f>
        <v>0</v>
      </c>
      <c r="J8" s="93">
        <f>[3]Elproduktion!$T$654</f>
        <v>0</v>
      </c>
      <c r="K8" s="93">
        <f>[3]Elproduktion!U652</f>
        <v>0</v>
      </c>
      <c r="L8" s="93">
        <f>[3]Elproduktion!V652</f>
        <v>0</v>
      </c>
      <c r="M8" s="93"/>
      <c r="N8" s="93"/>
      <c r="O8" s="93"/>
      <c r="P8" s="93">
        <f t="shared" si="0"/>
        <v>0</v>
      </c>
      <c r="Q8" s="53"/>
      <c r="AG8" s="53"/>
      <c r="AH8" s="53"/>
    </row>
    <row r="9" spans="1:34" ht="15.75">
      <c r="A9" s="5" t="s">
        <v>12</v>
      </c>
      <c r="B9" s="60"/>
      <c r="C9" s="93">
        <f>[3]Elproduktion!$N$658</f>
        <v>0</v>
      </c>
      <c r="D9" s="93">
        <f>[3]Elproduktion!$N$659</f>
        <v>0</v>
      </c>
      <c r="E9" s="93">
        <f>[3]Elproduktion!$Q$660</f>
        <v>0</v>
      </c>
      <c r="F9" s="93">
        <f>[3]Elproduktion!$N$661</f>
        <v>0</v>
      </c>
      <c r="G9" s="93">
        <f>[3]Elproduktion!$R$662</f>
        <v>0</v>
      </c>
      <c r="H9" s="93">
        <f>[3]Elproduktion!$S$663</f>
        <v>0</v>
      </c>
      <c r="I9" s="93">
        <f>[3]Elproduktion!$N$664</f>
        <v>0</v>
      </c>
      <c r="J9" s="93">
        <f>[3]Elproduktion!$T$662</f>
        <v>0</v>
      </c>
      <c r="K9" s="93">
        <f>[3]Elproduktion!U660</f>
        <v>0</v>
      </c>
      <c r="L9" s="93">
        <f>[3]Elproduktion!V660</f>
        <v>0</v>
      </c>
      <c r="M9" s="93"/>
      <c r="N9" s="93"/>
      <c r="O9" s="93"/>
      <c r="P9" s="93">
        <f t="shared" si="0"/>
        <v>0</v>
      </c>
      <c r="Q9" s="53"/>
      <c r="AG9" s="53"/>
      <c r="AH9" s="53"/>
    </row>
    <row r="10" spans="1:34" ht="15.75">
      <c r="A10" s="5" t="s">
        <v>13</v>
      </c>
      <c r="B10" s="60"/>
      <c r="C10" s="93">
        <f>[3]Elproduktion!$N$666</f>
        <v>0</v>
      </c>
      <c r="D10" s="93">
        <f>[3]Elproduktion!$N$667</f>
        <v>0</v>
      </c>
      <c r="E10" s="93">
        <f>[3]Elproduktion!$Q$668</f>
        <v>0</v>
      </c>
      <c r="F10" s="93">
        <f>[3]Elproduktion!$N$669</f>
        <v>0</v>
      </c>
      <c r="G10" s="93">
        <f>[3]Elproduktion!$R$670</f>
        <v>0</v>
      </c>
      <c r="H10" s="93">
        <f>[3]Elproduktion!$S$671</f>
        <v>0</v>
      </c>
      <c r="I10" s="93">
        <f>[3]Elproduktion!$N$672</f>
        <v>0</v>
      </c>
      <c r="J10" s="93">
        <f>[3]Elproduktion!$T$670</f>
        <v>0</v>
      </c>
      <c r="K10" s="93">
        <f>[3]Elproduktion!U668</f>
        <v>0</v>
      </c>
      <c r="L10" s="93">
        <f>[3]Elproduktion!V668</f>
        <v>0</v>
      </c>
      <c r="M10" s="93"/>
      <c r="N10" s="93"/>
      <c r="O10" s="93"/>
      <c r="P10" s="93">
        <f t="shared" si="0"/>
        <v>0</v>
      </c>
      <c r="Q10" s="53"/>
      <c r="R10" s="5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3"/>
      <c r="AH10" s="53"/>
    </row>
    <row r="11" spans="1:34" ht="15.75">
      <c r="A11" s="5" t="s">
        <v>14</v>
      </c>
      <c r="B11" s="60"/>
      <c r="C11" s="154">
        <f>SUM(C5:C10)</f>
        <v>182991</v>
      </c>
      <c r="D11" s="93">
        <f t="shared" ref="D11:O11" si="1">SUM(D5:D10)</f>
        <v>43178</v>
      </c>
      <c r="E11" s="93">
        <f t="shared" si="1"/>
        <v>0</v>
      </c>
      <c r="F11" s="93">
        <f t="shared" si="1"/>
        <v>78854</v>
      </c>
      <c r="G11" s="93">
        <f t="shared" si="1"/>
        <v>67687</v>
      </c>
      <c r="H11" s="93">
        <f t="shared" si="1"/>
        <v>51690</v>
      </c>
      <c r="I11" s="93">
        <f t="shared" si="1"/>
        <v>0</v>
      </c>
      <c r="J11" s="93">
        <f t="shared" si="1"/>
        <v>0</v>
      </c>
      <c r="K11" s="93">
        <f t="shared" si="1"/>
        <v>0</v>
      </c>
      <c r="L11" s="93">
        <f t="shared" si="1"/>
        <v>0</v>
      </c>
      <c r="M11" s="93">
        <f t="shared" si="1"/>
        <v>0</v>
      </c>
      <c r="N11" s="93">
        <f t="shared" si="1"/>
        <v>0</v>
      </c>
      <c r="O11" s="93">
        <f t="shared" si="1"/>
        <v>0</v>
      </c>
      <c r="P11" s="93">
        <f t="shared" si="0"/>
        <v>241409</v>
      </c>
      <c r="Q11" s="53"/>
      <c r="R11" s="5"/>
      <c r="S11" s="59"/>
      <c r="T11" s="59"/>
      <c r="U11" s="59"/>
      <c r="V11" s="59"/>
      <c r="W11" s="59"/>
      <c r="X11" s="59"/>
      <c r="Y11" s="59"/>
      <c r="Z11" s="59"/>
      <c r="AA11" s="59"/>
      <c r="AB11" s="59"/>
      <c r="AC11" s="59"/>
      <c r="AD11" s="59"/>
      <c r="AE11" s="59"/>
      <c r="AF11" s="59"/>
      <c r="AG11" s="53"/>
      <c r="AH11" s="53"/>
    </row>
    <row r="12" spans="1:34" ht="15.75">
      <c r="B12" s="60"/>
      <c r="C12" s="60"/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4"/>
      <c r="R12" s="4"/>
      <c r="S12" s="4"/>
      <c r="T12" s="4"/>
    </row>
    <row r="13" spans="1:34" ht="15.75">
      <c r="B13" s="60"/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4"/>
      <c r="R13" s="4"/>
      <c r="S13" s="4"/>
      <c r="T13" s="4"/>
    </row>
    <row r="14" spans="1:34" ht="18.75">
      <c r="A14" s="3" t="s">
        <v>15</v>
      </c>
      <c r="B14" s="7"/>
      <c r="C14" s="60"/>
      <c r="D14" s="7"/>
      <c r="E14" s="7"/>
      <c r="F14" s="7"/>
      <c r="G14" s="7"/>
      <c r="H14" s="7"/>
      <c r="I14" s="7"/>
      <c r="J14" s="60"/>
      <c r="K14" s="60"/>
      <c r="L14" s="60"/>
      <c r="M14" s="60"/>
      <c r="N14" s="60"/>
      <c r="O14" s="60"/>
      <c r="P14" s="7"/>
      <c r="Q14" s="4"/>
      <c r="R14" s="4"/>
      <c r="S14" s="4"/>
      <c r="T14" s="4"/>
    </row>
    <row r="15" spans="1:34" ht="15.75">
      <c r="A15" s="79" t="str">
        <f>A2</f>
        <v>1272 Bromölla</v>
      </c>
      <c r="B15" s="60"/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4"/>
      <c r="R15" s="4"/>
      <c r="S15" s="4"/>
      <c r="T15" s="4"/>
    </row>
    <row r="16" spans="1:34" ht="30">
      <c r="A16" s="6">
        <v>2017</v>
      </c>
      <c r="B16" s="54" t="s">
        <v>16</v>
      </c>
      <c r="C16" s="67" t="s">
        <v>8</v>
      </c>
      <c r="D16" s="54" t="s">
        <v>32</v>
      </c>
      <c r="E16" s="54" t="s">
        <v>2</v>
      </c>
      <c r="F16" s="55" t="s">
        <v>3</v>
      </c>
      <c r="G16" s="54" t="s">
        <v>17</v>
      </c>
      <c r="H16" s="54" t="s">
        <v>52</v>
      </c>
      <c r="I16" s="55" t="s">
        <v>5</v>
      </c>
      <c r="J16" s="54" t="s">
        <v>4</v>
      </c>
      <c r="K16" s="54" t="s">
        <v>6</v>
      </c>
      <c r="L16" s="54" t="s">
        <v>7</v>
      </c>
      <c r="M16" s="54" t="s">
        <v>71</v>
      </c>
      <c r="N16" s="54" t="s">
        <v>68</v>
      </c>
      <c r="O16" s="55" t="s">
        <v>68</v>
      </c>
      <c r="P16" s="57" t="s">
        <v>9</v>
      </c>
      <c r="Q16" s="53"/>
      <c r="AG16" s="53"/>
      <c r="AH16" s="53"/>
    </row>
    <row r="17" spans="1:34" s="29" customFormat="1" ht="11.25">
      <c r="A17" s="81" t="s">
        <v>60</v>
      </c>
      <c r="B17" s="80" t="s">
        <v>63</v>
      </c>
      <c r="C17" s="49"/>
      <c r="D17" s="80" t="s">
        <v>59</v>
      </c>
      <c r="E17" s="27"/>
      <c r="F17" s="80" t="s">
        <v>61</v>
      </c>
      <c r="G17" s="27"/>
      <c r="H17" s="27"/>
      <c r="I17" s="80" t="s">
        <v>62</v>
      </c>
      <c r="J17" s="27"/>
      <c r="K17" s="27"/>
      <c r="L17" s="27"/>
      <c r="M17" s="27"/>
      <c r="N17" s="28"/>
      <c r="O17" s="28"/>
      <c r="P17" s="82" t="s">
        <v>66</v>
      </c>
      <c r="Q17" s="30"/>
      <c r="AG17" s="30"/>
      <c r="AH17" s="30"/>
    </row>
    <row r="18" spans="1:34" ht="15.75">
      <c r="A18" s="5" t="s">
        <v>18</v>
      </c>
      <c r="B18" s="110">
        <f>[3]Fjärrvärmeproduktion!$N$898</f>
        <v>0</v>
      </c>
      <c r="C18" s="112"/>
      <c r="D18" s="112">
        <f>[3]Fjärrvärmeproduktion!$N$899</f>
        <v>0</v>
      </c>
      <c r="E18" s="112">
        <f>[3]Fjärrvärmeproduktion!$Q$900</f>
        <v>0</v>
      </c>
      <c r="F18" s="112">
        <f>[3]Fjärrvärmeproduktion!$N$901</f>
        <v>0</v>
      </c>
      <c r="G18" s="112">
        <f>[3]Fjärrvärmeproduktion!$R$902</f>
        <v>0</v>
      </c>
      <c r="H18" s="112">
        <f>[3]Fjärrvärmeproduktion!$S$903</f>
        <v>0</v>
      </c>
      <c r="I18" s="112">
        <f>[3]Fjärrvärmeproduktion!$N$904</f>
        <v>0</v>
      </c>
      <c r="J18" s="112">
        <f>[3]Fjärrvärmeproduktion!$T$902</f>
        <v>0</v>
      </c>
      <c r="K18" s="112">
        <f>[3]Fjärrvärmeproduktion!U900</f>
        <v>0</v>
      </c>
      <c r="L18" s="112">
        <f>[3]Fjärrvärmeproduktion!V900</f>
        <v>0</v>
      </c>
      <c r="M18" s="112">
        <f>[3]Fjärrvärmeproduktion!$W$903</f>
        <v>0</v>
      </c>
      <c r="N18" s="112"/>
      <c r="O18" s="112"/>
      <c r="P18" s="112">
        <f>SUM(C18:O18)</f>
        <v>0</v>
      </c>
      <c r="Q18" s="4"/>
      <c r="R18" s="4"/>
      <c r="S18" s="4"/>
      <c r="T18" s="4"/>
    </row>
    <row r="19" spans="1:34" ht="15.75">
      <c r="A19" s="5" t="s">
        <v>19</v>
      </c>
      <c r="B19" s="110">
        <f>[3]Fjärrvärmeproduktion!$N$906</f>
        <v>6156</v>
      </c>
      <c r="C19" s="112"/>
      <c r="D19" s="112">
        <f>[3]Fjärrvärmeproduktion!$N$907</f>
        <v>0</v>
      </c>
      <c r="E19" s="112">
        <f>[3]Fjärrvärmeproduktion!$Q$908</f>
        <v>0</v>
      </c>
      <c r="F19" s="112">
        <f>[3]Fjärrvärmeproduktion!$N$909</f>
        <v>0</v>
      </c>
      <c r="G19" s="112">
        <f>[3]Fjärrvärmeproduktion!$R$910</f>
        <v>3916</v>
      </c>
      <c r="H19" s="112">
        <f>[3]Fjärrvärmeproduktion!$S$911</f>
        <v>2616</v>
      </c>
      <c r="I19" s="112">
        <f>[3]Fjärrvärmeproduktion!$N$912</f>
        <v>0</v>
      </c>
      <c r="J19" s="112">
        <f>[3]Fjärrvärmeproduktion!$T$910</f>
        <v>0</v>
      </c>
      <c r="K19" s="112">
        <f>[3]Fjärrvärmeproduktion!U908</f>
        <v>0</v>
      </c>
      <c r="L19" s="112">
        <f>[3]Fjärrvärmeproduktion!V908</f>
        <v>0</v>
      </c>
      <c r="M19" s="112">
        <f>[3]Fjärrvärmeproduktion!$W$911</f>
        <v>0</v>
      </c>
      <c r="N19" s="112"/>
      <c r="O19" s="112"/>
      <c r="P19" s="112">
        <f t="shared" ref="P19:P24" si="2">SUM(C19:O19)</f>
        <v>6532</v>
      </c>
      <c r="Q19" s="4"/>
      <c r="R19" s="4"/>
      <c r="S19" s="4"/>
      <c r="T19" s="4"/>
    </row>
    <row r="20" spans="1:34" ht="15.75">
      <c r="A20" s="5" t="s">
        <v>20</v>
      </c>
      <c r="B20" s="138">
        <f>[3]Fjärrvärmeproduktion!$N$914</f>
        <v>0</v>
      </c>
      <c r="C20" s="112">
        <f>B20*1.015</f>
        <v>0</v>
      </c>
      <c r="D20" s="112">
        <f>[3]Fjärrvärmeproduktion!$N$915</f>
        <v>0</v>
      </c>
      <c r="E20" s="112">
        <f>[3]Fjärrvärmeproduktion!$Q$916</f>
        <v>0</v>
      </c>
      <c r="F20" s="112">
        <f>[3]Fjärrvärmeproduktion!$N$917</f>
        <v>0</v>
      </c>
      <c r="G20" s="112">
        <f>[3]Fjärrvärmeproduktion!$R$918</f>
        <v>0</v>
      </c>
      <c r="H20" s="112">
        <f>[3]Fjärrvärmeproduktion!$S$919</f>
        <v>0</v>
      </c>
      <c r="I20" s="112">
        <f>[3]Fjärrvärmeproduktion!$N$920</f>
        <v>0</v>
      </c>
      <c r="J20" s="112">
        <f>[3]Fjärrvärmeproduktion!$T$918</f>
        <v>0</v>
      </c>
      <c r="K20" s="112">
        <f>[3]Fjärrvärmeproduktion!U916</f>
        <v>0</v>
      </c>
      <c r="L20" s="112">
        <f>[3]Fjärrvärmeproduktion!V916</f>
        <v>0</v>
      </c>
      <c r="M20" s="112">
        <f>[3]Fjärrvärmeproduktion!$W$919</f>
        <v>0</v>
      </c>
      <c r="N20" s="112"/>
      <c r="O20" s="112"/>
      <c r="P20" s="112">
        <f t="shared" si="2"/>
        <v>0</v>
      </c>
      <c r="Q20" s="4"/>
      <c r="R20" s="4"/>
      <c r="S20" s="4"/>
      <c r="T20" s="4"/>
    </row>
    <row r="21" spans="1:34" ht="16.5" thickBot="1">
      <c r="A21" s="5" t="s">
        <v>21</v>
      </c>
      <c r="B21" s="138">
        <f>[3]Fjärrvärmeproduktion!$N$922</f>
        <v>0</v>
      </c>
      <c r="C21" s="112">
        <f>B21/0.33</f>
        <v>0</v>
      </c>
      <c r="D21" s="112">
        <f>[3]Fjärrvärmeproduktion!$N$923</f>
        <v>0</v>
      </c>
      <c r="E21" s="112">
        <f>[3]Fjärrvärmeproduktion!$Q$924</f>
        <v>0</v>
      </c>
      <c r="F21" s="112">
        <f>[3]Fjärrvärmeproduktion!$N$925</f>
        <v>0</v>
      </c>
      <c r="G21" s="112">
        <f>[3]Fjärrvärmeproduktion!$R$926</f>
        <v>0</v>
      </c>
      <c r="H21" s="112">
        <f>[3]Fjärrvärmeproduktion!$S$927</f>
        <v>0</v>
      </c>
      <c r="I21" s="112">
        <f>[3]Fjärrvärmeproduktion!$N$928</f>
        <v>0</v>
      </c>
      <c r="J21" s="112">
        <f>[3]Fjärrvärmeproduktion!$T$926</f>
        <v>0</v>
      </c>
      <c r="K21" s="112">
        <f>[3]Fjärrvärmeproduktion!U924</f>
        <v>0</v>
      </c>
      <c r="L21" s="112">
        <f>[3]Fjärrvärmeproduktion!V924</f>
        <v>0</v>
      </c>
      <c r="M21" s="112">
        <f>[3]Fjärrvärmeproduktion!$W$927</f>
        <v>0</v>
      </c>
      <c r="N21" s="112"/>
      <c r="O21" s="112"/>
      <c r="P21" s="112">
        <f t="shared" si="2"/>
        <v>0</v>
      </c>
      <c r="Q21" s="4"/>
      <c r="R21" s="37"/>
      <c r="S21" s="37"/>
      <c r="T21" s="37"/>
    </row>
    <row r="22" spans="1:34" ht="15.75">
      <c r="A22" s="5" t="s">
        <v>22</v>
      </c>
      <c r="B22" s="110">
        <f>[3]Fjärrvärmeproduktion!$N$930</f>
        <v>97311</v>
      </c>
      <c r="C22" s="112"/>
      <c r="D22" s="112">
        <f>[3]Fjärrvärmeproduktion!$N$931</f>
        <v>0</v>
      </c>
      <c r="E22" s="112">
        <f>[3]Fjärrvärmeproduktion!$Q$932</f>
        <v>0</v>
      </c>
      <c r="F22" s="112">
        <f>[3]Fjärrvärmeproduktion!$N$933</f>
        <v>0</v>
      </c>
      <c r="G22" s="112">
        <f>[3]Fjärrvärmeproduktion!$R$934</f>
        <v>0</v>
      </c>
      <c r="H22" s="112">
        <f>[3]Fjärrvärmeproduktion!$S$935</f>
        <v>0</v>
      </c>
      <c r="I22" s="112">
        <f>[3]Fjärrvärmeproduktion!$N$936</f>
        <v>0</v>
      </c>
      <c r="J22" s="112">
        <f>[3]Fjärrvärmeproduktion!$T$934</f>
        <v>0</v>
      </c>
      <c r="K22" s="112">
        <f>[3]Fjärrvärmeproduktion!U932</f>
        <v>0</v>
      </c>
      <c r="L22" s="112">
        <f>[3]Fjärrvärmeproduktion!V932</f>
        <v>0</v>
      </c>
      <c r="M22" s="112">
        <f>[3]Fjärrvärmeproduktion!$W$935</f>
        <v>0</v>
      </c>
      <c r="N22" s="112"/>
      <c r="O22" s="112"/>
      <c r="P22" s="112">
        <f t="shared" si="2"/>
        <v>0</v>
      </c>
      <c r="Q22" s="31"/>
      <c r="R22" s="43" t="s">
        <v>24</v>
      </c>
      <c r="S22" s="88" t="str">
        <f>ROUND((P43)/1000,0) &amp;" GWh"</f>
        <v>2922 GWh</v>
      </c>
      <c r="T22" s="38"/>
      <c r="U22" s="36"/>
    </row>
    <row r="23" spans="1:34" ht="15.75">
      <c r="A23" s="5" t="s">
        <v>23</v>
      </c>
      <c r="B23" s="138">
        <f>[3]Fjärrvärmeproduktion!$N$938</f>
        <v>0</v>
      </c>
      <c r="C23" s="112"/>
      <c r="D23" s="112">
        <f>[3]Fjärrvärmeproduktion!$N$939</f>
        <v>0</v>
      </c>
      <c r="E23" s="112">
        <f>[3]Fjärrvärmeproduktion!$Q$940</f>
        <v>0</v>
      </c>
      <c r="F23" s="112">
        <f>[3]Fjärrvärmeproduktion!$N$941</f>
        <v>0</v>
      </c>
      <c r="G23" s="112">
        <f>[3]Fjärrvärmeproduktion!$R$942</f>
        <v>0</v>
      </c>
      <c r="H23" s="112">
        <f>[3]Fjärrvärmeproduktion!$S$943</f>
        <v>0</v>
      </c>
      <c r="I23" s="112">
        <f>[3]Fjärrvärmeproduktion!$N$944</f>
        <v>0</v>
      </c>
      <c r="J23" s="112">
        <f>[3]Fjärrvärmeproduktion!$T$942</f>
        <v>0</v>
      </c>
      <c r="K23" s="112">
        <f>[3]Fjärrvärmeproduktion!U940</f>
        <v>0</v>
      </c>
      <c r="L23" s="112">
        <f>[3]Fjärrvärmeproduktion!V940</f>
        <v>0</v>
      </c>
      <c r="M23" s="112">
        <f>[3]Fjärrvärmeproduktion!$W$943</f>
        <v>0</v>
      </c>
      <c r="N23" s="112"/>
      <c r="O23" s="112"/>
      <c r="P23" s="112">
        <f t="shared" si="2"/>
        <v>0</v>
      </c>
      <c r="Q23" s="31"/>
      <c r="R23" s="41"/>
      <c r="S23" s="4"/>
      <c r="T23" s="39"/>
      <c r="U23" s="36"/>
    </row>
    <row r="24" spans="1:34" ht="15.75">
      <c r="A24" s="5" t="s">
        <v>14</v>
      </c>
      <c r="B24" s="112">
        <f>SUM(B18:B23)</f>
        <v>103467</v>
      </c>
      <c r="C24" s="112">
        <f t="shared" ref="C24:O24" si="3">SUM(C18:C23)</f>
        <v>0</v>
      </c>
      <c r="D24" s="112">
        <f t="shared" si="3"/>
        <v>0</v>
      </c>
      <c r="E24" s="112">
        <f t="shared" si="3"/>
        <v>0</v>
      </c>
      <c r="F24" s="112">
        <f t="shared" si="3"/>
        <v>0</v>
      </c>
      <c r="G24" s="112">
        <f t="shared" si="3"/>
        <v>3916</v>
      </c>
      <c r="H24" s="112">
        <f t="shared" si="3"/>
        <v>2616</v>
      </c>
      <c r="I24" s="112">
        <f t="shared" si="3"/>
        <v>0</v>
      </c>
      <c r="J24" s="112">
        <f t="shared" si="3"/>
        <v>0</v>
      </c>
      <c r="K24" s="112">
        <f t="shared" si="3"/>
        <v>0</v>
      </c>
      <c r="L24" s="112">
        <f t="shared" si="3"/>
        <v>0</v>
      </c>
      <c r="M24" s="112">
        <f t="shared" si="3"/>
        <v>0</v>
      </c>
      <c r="N24" s="112">
        <f t="shared" si="3"/>
        <v>0</v>
      </c>
      <c r="O24" s="112">
        <f t="shared" si="3"/>
        <v>0</v>
      </c>
      <c r="P24" s="112">
        <f t="shared" si="2"/>
        <v>6532</v>
      </c>
      <c r="Q24" s="31"/>
      <c r="R24" s="41"/>
      <c r="S24" s="4" t="s">
        <v>25</v>
      </c>
      <c r="T24" s="39" t="s">
        <v>26</v>
      </c>
      <c r="U24" s="36"/>
    </row>
    <row r="25" spans="1:34" ht="15.75">
      <c r="B25" s="109"/>
      <c r="C25" s="109"/>
      <c r="D25" s="109"/>
      <c r="E25" s="109"/>
      <c r="F25" s="109"/>
      <c r="G25" s="109"/>
      <c r="H25" s="109"/>
      <c r="I25" s="109"/>
      <c r="J25" s="109"/>
      <c r="K25" s="109"/>
      <c r="L25" s="109"/>
      <c r="M25" s="109"/>
      <c r="N25" s="109"/>
      <c r="O25" s="109"/>
      <c r="P25" s="109"/>
      <c r="Q25" s="31"/>
      <c r="R25" s="85" t="str">
        <f>C30</f>
        <v>El</v>
      </c>
      <c r="S25" s="61" t="str">
        <f>ROUND(C43/1000,0) &amp;" GWh"</f>
        <v>647 GWh</v>
      </c>
      <c r="T25" s="42">
        <f>C$44</f>
        <v>0.22135275853578248</v>
      </c>
      <c r="U25" s="36"/>
    </row>
    <row r="26" spans="1:34" ht="15.75">
      <c r="A26" s="6"/>
      <c r="B26" s="110"/>
      <c r="C26" s="109"/>
      <c r="D26" s="109"/>
      <c r="E26" s="109"/>
      <c r="F26" s="109"/>
      <c r="G26" s="109"/>
      <c r="H26" s="109"/>
      <c r="I26" s="109"/>
      <c r="J26" s="109"/>
      <c r="K26" s="109"/>
      <c r="L26" s="109"/>
      <c r="M26" s="109"/>
      <c r="N26" s="109"/>
      <c r="O26" s="109"/>
      <c r="P26" s="109"/>
      <c r="Q26" s="31"/>
      <c r="R26" s="86" t="str">
        <f>D30</f>
        <v>Oljeprodukter</v>
      </c>
      <c r="S26" s="61" t="str">
        <f>ROUND(D43/1000,0) &amp;" GWh"</f>
        <v>146 GWh</v>
      </c>
      <c r="T26" s="42">
        <f>D$44</f>
        <v>4.9945102897070624E-2</v>
      </c>
      <c r="U26" s="36"/>
    </row>
    <row r="27" spans="1:34" ht="15.75">
      <c r="B27" s="60"/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31"/>
      <c r="R27" s="86" t="str">
        <f>E30</f>
        <v>Kol och koks</v>
      </c>
      <c r="S27" s="61" t="str">
        <f>ROUND(E43/1000,0) &amp;" GWh"</f>
        <v>0 GWh</v>
      </c>
      <c r="T27" s="42">
        <f>E$44</f>
        <v>0</v>
      </c>
      <c r="U27" s="36"/>
    </row>
    <row r="28" spans="1:34" ht="18.75">
      <c r="A28" s="3" t="s">
        <v>27</v>
      </c>
      <c r="B28" s="7"/>
      <c r="C28" s="60"/>
      <c r="D28" s="7"/>
      <c r="E28" s="7"/>
      <c r="F28" s="7"/>
      <c r="G28" s="7"/>
      <c r="H28" s="7"/>
      <c r="I28" s="60"/>
      <c r="J28" s="60"/>
      <c r="K28" s="60"/>
      <c r="L28" s="60"/>
      <c r="M28" s="60"/>
      <c r="N28" s="60"/>
      <c r="O28" s="60"/>
      <c r="P28" s="60"/>
      <c r="Q28" s="31"/>
      <c r="R28" s="86" t="str">
        <f>F30</f>
        <v>Gasol/naturgas</v>
      </c>
      <c r="S28" s="61" t="str">
        <f>ROUND(F43/1000,0) &amp;" GWh"</f>
        <v>130 GWh</v>
      </c>
      <c r="T28" s="42">
        <f>F$44</f>
        <v>4.4533088485203452E-2</v>
      </c>
      <c r="U28" s="36"/>
    </row>
    <row r="29" spans="1:34" ht="15.75">
      <c r="A29" s="79" t="str">
        <f>A2</f>
        <v>1272 Bromölla</v>
      </c>
      <c r="B29" s="60"/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31"/>
      <c r="R29" s="86" t="str">
        <f>G30</f>
        <v>Biodrivmedel</v>
      </c>
      <c r="S29" s="61" t="str">
        <f>ROUND(G43/1000,0) &amp;" GWh"</f>
        <v>290 GWh</v>
      </c>
      <c r="T29" s="42">
        <f>G$44</f>
        <v>9.9250498297570308E-2</v>
      </c>
      <c r="U29" s="36"/>
    </row>
    <row r="30" spans="1:34" ht="30">
      <c r="A30" s="6">
        <v>2017</v>
      </c>
      <c r="B30" s="67" t="s">
        <v>70</v>
      </c>
      <c r="C30" s="56" t="s">
        <v>8</v>
      </c>
      <c r="D30" s="54" t="s">
        <v>32</v>
      </c>
      <c r="E30" s="54" t="s">
        <v>2</v>
      </c>
      <c r="F30" s="55" t="s">
        <v>3</v>
      </c>
      <c r="G30" s="54" t="s">
        <v>28</v>
      </c>
      <c r="H30" s="54" t="s">
        <v>52</v>
      </c>
      <c r="I30" s="55" t="s">
        <v>5</v>
      </c>
      <c r="J30" s="54" t="s">
        <v>4</v>
      </c>
      <c r="K30" s="54" t="s">
        <v>6</v>
      </c>
      <c r="L30" s="54" t="s">
        <v>7</v>
      </c>
      <c r="M30" s="54" t="s">
        <v>71</v>
      </c>
      <c r="N30" s="54" t="s">
        <v>68</v>
      </c>
      <c r="O30" s="55" t="s">
        <v>68</v>
      </c>
      <c r="P30" s="57" t="s">
        <v>29</v>
      </c>
      <c r="Q30" s="31"/>
      <c r="R30" s="85" t="str">
        <f>H30</f>
        <v>Biobränslen</v>
      </c>
      <c r="S30" s="61" t="str">
        <f>ROUND(H43/1000,0) &amp;" GWh"</f>
        <v>370 GWh</v>
      </c>
      <c r="T30" s="42">
        <f>H$44</f>
        <v>0.12658062344133336</v>
      </c>
      <c r="U30" s="36"/>
    </row>
    <row r="31" spans="1:34" s="29" customFormat="1">
      <c r="A31" s="26"/>
      <c r="B31" s="80" t="s">
        <v>65</v>
      </c>
      <c r="C31" s="83" t="s">
        <v>64</v>
      </c>
      <c r="D31" s="80" t="s">
        <v>59</v>
      </c>
      <c r="E31" s="27"/>
      <c r="F31" s="80" t="s">
        <v>61</v>
      </c>
      <c r="G31" s="80" t="s">
        <v>107</v>
      </c>
      <c r="H31" s="80" t="s">
        <v>69</v>
      </c>
      <c r="I31" s="80" t="s">
        <v>62</v>
      </c>
      <c r="J31" s="27"/>
      <c r="K31" s="27"/>
      <c r="L31" s="27"/>
      <c r="M31" s="27"/>
      <c r="N31" s="28"/>
      <c r="O31" s="28"/>
      <c r="P31" s="82" t="s">
        <v>67</v>
      </c>
      <c r="Q31" s="32"/>
      <c r="R31" s="85" t="str">
        <f>I30</f>
        <v>Biogas</v>
      </c>
      <c r="S31" s="61" t="str">
        <f>ROUND(I43/1000,0) &amp;" GWh"</f>
        <v>0 GWh</v>
      </c>
      <c r="T31" s="42">
        <f>I$44</f>
        <v>0</v>
      </c>
      <c r="U31" s="35"/>
      <c r="AG31" s="30"/>
      <c r="AH31" s="30"/>
    </row>
    <row r="32" spans="1:34" ht="15.75">
      <c r="A32" s="5" t="s">
        <v>30</v>
      </c>
      <c r="B32" s="93">
        <f>[3]Slutanvändning!$N$1304</f>
        <v>0</v>
      </c>
      <c r="C32" s="93">
        <f>[3]Slutanvändning!$N$1305</f>
        <v>4031</v>
      </c>
      <c r="D32" s="93">
        <f>[3]Slutanvändning!$N$1298</f>
        <v>3072</v>
      </c>
      <c r="E32" s="93">
        <f>[3]Slutanvändning!$Q$1299</f>
        <v>0</v>
      </c>
      <c r="F32" s="104">
        <f>[3]Slutanvändning!$N$1300</f>
        <v>0</v>
      </c>
      <c r="G32" s="104">
        <f>[3]Slutanvändning!$N$1301</f>
        <v>702</v>
      </c>
      <c r="H32" s="93">
        <f>[3]Slutanvändning!$N$1302</f>
        <v>0</v>
      </c>
      <c r="I32" s="93">
        <f>[3]Slutanvändning!$N$1303</f>
        <v>0</v>
      </c>
      <c r="J32" s="93">
        <v>0</v>
      </c>
      <c r="K32" s="93">
        <f>[3]Slutanvändning!U1299</f>
        <v>0</v>
      </c>
      <c r="L32" s="93">
        <f>[3]Slutanvändning!V1299</f>
        <v>0</v>
      </c>
      <c r="M32" s="93"/>
      <c r="N32" s="93"/>
      <c r="O32" s="93"/>
      <c r="P32" s="93">
        <f t="shared" ref="P32:P38" si="4">SUM(B32:N32)</f>
        <v>7805</v>
      </c>
      <c r="Q32" s="33"/>
      <c r="R32" s="86" t="str">
        <f>J30</f>
        <v>Avlutar</v>
      </c>
      <c r="S32" s="61" t="str">
        <f>ROUND(J43/1000,0) &amp;" GWh"</f>
        <v>1390 GWh</v>
      </c>
      <c r="T32" s="42">
        <f>J$44</f>
        <v>0.47586605065812521</v>
      </c>
      <c r="U32" s="36"/>
    </row>
    <row r="33" spans="1:47" ht="15.75">
      <c r="A33" s="5" t="s">
        <v>33</v>
      </c>
      <c r="B33" s="93">
        <f>[3]Slutanvändning!$N$1313</f>
        <v>8726</v>
      </c>
      <c r="C33" s="93">
        <f>[3]Slutanvändning!$N$1314</f>
        <v>502981</v>
      </c>
      <c r="D33" s="93">
        <f>[3]Slutanvändning!$N$1307</f>
        <v>10977</v>
      </c>
      <c r="E33" s="93">
        <f>[3]Slutanvändning!$Q$1308</f>
        <v>0</v>
      </c>
      <c r="F33" s="140">
        <f>[3]Slutanvändning!$N$1309</f>
        <v>51256</v>
      </c>
      <c r="G33" s="140">
        <f>[3]Slutanvändning!$R$1310</f>
        <v>209708</v>
      </c>
      <c r="H33" s="93">
        <f>[3]Slutanvändning!$N$1311</f>
        <v>300131</v>
      </c>
      <c r="I33" s="93">
        <f>[3]Slutanvändning!$N$1312</f>
        <v>0</v>
      </c>
      <c r="J33" s="136">
        <f>[3]Slutanvändning!$T$1310</f>
        <v>1390313</v>
      </c>
      <c r="K33" s="93">
        <f>[3]Slutanvändning!U1308</f>
        <v>0</v>
      </c>
      <c r="L33" s="93">
        <f>[3]Slutanvändning!V1308</f>
        <v>0</v>
      </c>
      <c r="M33" s="93"/>
      <c r="N33" s="93"/>
      <c r="O33" s="93"/>
      <c r="P33" s="93">
        <f t="shared" si="4"/>
        <v>2474092</v>
      </c>
      <c r="Q33" s="33"/>
      <c r="R33" s="85" t="str">
        <f>K30</f>
        <v>Torv</v>
      </c>
      <c r="S33" s="61" t="str">
        <f>ROUND(K43/1000,0) &amp;" GWh"</f>
        <v>0 GWh</v>
      </c>
      <c r="T33" s="42">
        <f>K$44</f>
        <v>0</v>
      </c>
      <c r="U33" s="36"/>
    </row>
    <row r="34" spans="1:47" ht="15.75">
      <c r="A34" s="5" t="s">
        <v>34</v>
      </c>
      <c r="B34" s="93">
        <f>[3]Slutanvändning!$N$1322</f>
        <v>8649</v>
      </c>
      <c r="C34" s="93">
        <f>[3]Slutanvändning!$N$1323</f>
        <v>10209</v>
      </c>
      <c r="D34" s="93">
        <f>[3]Slutanvändning!$N$1316</f>
        <v>448</v>
      </c>
      <c r="E34" s="93">
        <f>[3]Slutanvändning!$Q$1317</f>
        <v>0</v>
      </c>
      <c r="F34" s="104">
        <f>[3]Slutanvändning!$N$1318</f>
        <v>0</v>
      </c>
      <c r="G34" s="104">
        <f>[3]Slutanvändning!$N$1319</f>
        <v>0</v>
      </c>
      <c r="H34" s="93">
        <f>[3]Slutanvändning!$N$1320</f>
        <v>0</v>
      </c>
      <c r="I34" s="93">
        <f>[3]Slutanvändning!$N$1321</f>
        <v>0</v>
      </c>
      <c r="J34" s="93">
        <v>0</v>
      </c>
      <c r="K34" s="93">
        <f>[3]Slutanvändning!U1317</f>
        <v>0</v>
      </c>
      <c r="L34" s="93">
        <f>[3]Slutanvändning!V1317</f>
        <v>0</v>
      </c>
      <c r="M34" s="93"/>
      <c r="N34" s="93"/>
      <c r="O34" s="93"/>
      <c r="P34" s="93">
        <f t="shared" si="4"/>
        <v>19306</v>
      </c>
      <c r="Q34" s="33"/>
      <c r="R34" s="86" t="str">
        <f>L30</f>
        <v>Avfall</v>
      </c>
      <c r="S34" s="61" t="str">
        <f>ROUND(L43/1000,0) &amp;" GWh"</f>
        <v>0 GWh</v>
      </c>
      <c r="T34" s="42">
        <f>L$44</f>
        <v>0</v>
      </c>
      <c r="U34" s="36"/>
      <c r="V34" s="8"/>
      <c r="W34" s="59"/>
    </row>
    <row r="35" spans="1:47" ht="15.75">
      <c r="A35" s="5" t="s">
        <v>35</v>
      </c>
      <c r="B35" s="93">
        <f>[3]Slutanvändning!$N$1331</f>
        <v>0</v>
      </c>
      <c r="C35" s="93">
        <f>[3]Slutanvändning!$N$1332</f>
        <v>211</v>
      </c>
      <c r="D35" s="93">
        <f>[3]Slutanvändning!$N$1325</f>
        <v>87440</v>
      </c>
      <c r="E35" s="93">
        <f>[3]Slutanvändning!$Q$1326</f>
        <v>0</v>
      </c>
      <c r="F35" s="104">
        <f>[3]Slutanvändning!$N$1327</f>
        <v>0</v>
      </c>
      <c r="G35" s="140">
        <f>[3]Slutanvändning!$N$1328</f>
        <v>7962</v>
      </c>
      <c r="H35" s="93">
        <f>[3]Slutanvändning!$N$1329</f>
        <v>0</v>
      </c>
      <c r="I35" s="93">
        <f>[3]Slutanvändning!$N$1330</f>
        <v>0</v>
      </c>
      <c r="J35" s="93">
        <v>0</v>
      </c>
      <c r="K35" s="93">
        <f>[3]Slutanvändning!U1326</f>
        <v>0</v>
      </c>
      <c r="L35" s="93">
        <f>[3]Slutanvändning!V1326</f>
        <v>0</v>
      </c>
      <c r="M35" s="93"/>
      <c r="N35" s="93"/>
      <c r="O35" s="93"/>
      <c r="P35" s="149">
        <f>SUM(B35:N35)</f>
        <v>95613</v>
      </c>
      <c r="Q35" s="33"/>
      <c r="R35" s="85" t="str">
        <f>M30</f>
        <v>RT-flis</v>
      </c>
      <c r="S35" s="61" t="str">
        <f>ROUND(M43/1000,0) &amp;" GWh"</f>
        <v>0 GWh</v>
      </c>
      <c r="T35" s="42">
        <f>M$44</f>
        <v>0</v>
      </c>
      <c r="U35" s="36"/>
    </row>
    <row r="36" spans="1:47" ht="15.75">
      <c r="A36" s="5" t="s">
        <v>36</v>
      </c>
      <c r="B36" s="93">
        <f>[3]Slutanvändning!$N$1340</f>
        <v>1394</v>
      </c>
      <c r="C36" s="93">
        <f>[3]Slutanvändning!$N$1341</f>
        <v>24056</v>
      </c>
      <c r="D36" s="93">
        <f>[3]Slutanvändning!$N$1334</f>
        <v>218</v>
      </c>
      <c r="E36" s="93">
        <f>[3]Slutanvändning!$Q$1335</f>
        <v>0</v>
      </c>
      <c r="F36" s="104">
        <f>[3]Slutanvändning!$N$1336</f>
        <v>0</v>
      </c>
      <c r="G36" s="104">
        <f>[3]Slutanvändning!$N$1337</f>
        <v>0</v>
      </c>
      <c r="H36" s="93">
        <f>[3]Slutanvändning!$N$1338</f>
        <v>0</v>
      </c>
      <c r="I36" s="93">
        <f>[3]Slutanvändning!$N$1339</f>
        <v>0</v>
      </c>
      <c r="J36" s="93">
        <v>0</v>
      </c>
      <c r="K36" s="93">
        <f>[3]Slutanvändning!U1335</f>
        <v>0</v>
      </c>
      <c r="L36" s="93">
        <f>[3]Slutanvändning!V1335</f>
        <v>0</v>
      </c>
      <c r="M36" s="93"/>
      <c r="N36" s="93"/>
      <c r="O36" s="93"/>
      <c r="P36" s="93">
        <f t="shared" si="4"/>
        <v>25668</v>
      </c>
      <c r="Q36" s="33"/>
      <c r="R36" s="85" t="str">
        <f>N30</f>
        <v>Övrigt</v>
      </c>
      <c r="S36" s="61" t="str">
        <f>ROUND(N43/1000,0) &amp;" GWh"</f>
        <v>0 GWh</v>
      </c>
      <c r="T36" s="42">
        <f>N$44</f>
        <v>0</v>
      </c>
      <c r="U36" s="36"/>
    </row>
    <row r="37" spans="1:47" ht="15.75">
      <c r="A37" s="5" t="s">
        <v>37</v>
      </c>
      <c r="B37" s="93">
        <f>[3]Slutanvändning!$N$1349</f>
        <v>4707</v>
      </c>
      <c r="C37" s="93">
        <f>[3]Slutanvändning!$N$1350</f>
        <v>52902</v>
      </c>
      <c r="D37" s="93">
        <f>[3]Slutanvändning!$N$1343</f>
        <v>589</v>
      </c>
      <c r="E37" s="93">
        <f>[3]Slutanvändning!$Q$1344</f>
        <v>0</v>
      </c>
      <c r="F37" s="104">
        <f>[3]Slutanvändning!$N$1345</f>
        <v>0</v>
      </c>
      <c r="G37" s="104">
        <f>[3]Slutanvändning!$N$1346</f>
        <v>0</v>
      </c>
      <c r="H37" s="93">
        <f>[3]Slutanvändning!$N$1347</f>
        <v>15387</v>
      </c>
      <c r="I37" s="93">
        <f>[3]Slutanvändning!$N$1348</f>
        <v>0</v>
      </c>
      <c r="J37" s="93">
        <v>0</v>
      </c>
      <c r="K37" s="93">
        <f>[3]Slutanvändning!U1344</f>
        <v>0</v>
      </c>
      <c r="L37" s="93">
        <f>[3]Slutanvändning!V1344</f>
        <v>0</v>
      </c>
      <c r="M37" s="93"/>
      <c r="N37" s="93"/>
      <c r="O37" s="93"/>
      <c r="P37" s="93">
        <f t="shared" si="4"/>
        <v>73585</v>
      </c>
      <c r="Q37" s="33"/>
      <c r="R37" s="86" t="str">
        <f>O30</f>
        <v>Övrigt</v>
      </c>
      <c r="S37" s="61" t="str">
        <f>ROUND(O43/1000,0) &amp;" GWh"</f>
        <v>0 GWh</v>
      </c>
      <c r="T37" s="42">
        <f>O$44</f>
        <v>0</v>
      </c>
      <c r="U37" s="36"/>
    </row>
    <row r="38" spans="1:47" ht="15.75">
      <c r="A38" s="5" t="s">
        <v>38</v>
      </c>
      <c r="B38" s="93">
        <f>[3]Slutanvändning!$N$1358</f>
        <v>15122</v>
      </c>
      <c r="C38" s="93">
        <f>[3]Slutanvändning!$N$1359</f>
        <v>3588</v>
      </c>
      <c r="D38" s="93">
        <f>[3]Slutanvändning!$N$1352</f>
        <v>0</v>
      </c>
      <c r="E38" s="93">
        <f>[3]Slutanvändning!$Q$1353</f>
        <v>0</v>
      </c>
      <c r="F38" s="104">
        <f>[3]Slutanvändning!$N$1354</f>
        <v>0</v>
      </c>
      <c r="G38" s="104">
        <f>[3]Slutanvändning!$N$1355</f>
        <v>0</v>
      </c>
      <c r="H38" s="93">
        <f>[3]Slutanvändning!$N$1356</f>
        <v>0</v>
      </c>
      <c r="I38" s="93">
        <f>[3]Slutanvändning!$N$1357</f>
        <v>0</v>
      </c>
      <c r="J38" s="93">
        <v>0</v>
      </c>
      <c r="K38" s="93">
        <f>[3]Slutanvändning!U1353</f>
        <v>0</v>
      </c>
      <c r="L38" s="93">
        <f>[3]Slutanvändning!V1353</f>
        <v>0</v>
      </c>
      <c r="M38" s="93"/>
      <c r="N38" s="93"/>
      <c r="O38" s="93"/>
      <c r="P38" s="93">
        <f t="shared" si="4"/>
        <v>18710</v>
      </c>
      <c r="Q38" s="33"/>
      <c r="R38" s="44"/>
      <c r="S38" s="152" t="str">
        <f>ROUND(B43/1000,0) &amp;" GWh"</f>
        <v>0 GWh</v>
      </c>
      <c r="T38" s="181"/>
      <c r="U38" s="36"/>
    </row>
    <row r="39" spans="1:47" ht="15.75">
      <c r="A39" s="5" t="s">
        <v>39</v>
      </c>
      <c r="B39" s="93">
        <f>[3]Slutanvändning!$N$1367</f>
        <v>0</v>
      </c>
      <c r="C39" s="93">
        <f>[3]Slutanvändning!$N$1368</f>
        <v>832</v>
      </c>
      <c r="D39" s="93">
        <f>[3]Slutanvändning!$N$1361</f>
        <v>0</v>
      </c>
      <c r="E39" s="93">
        <f>[3]Slutanvändning!$Q$1362</f>
        <v>0</v>
      </c>
      <c r="F39" s="104">
        <f>[3]Slutanvändning!$N$1363</f>
        <v>0</v>
      </c>
      <c r="G39" s="104">
        <f>[3]Slutanvändning!$N$1364</f>
        <v>0</v>
      </c>
      <c r="H39" s="93">
        <f>[3]Slutanvändning!$N$1365</f>
        <v>0</v>
      </c>
      <c r="I39" s="93">
        <f>[3]Slutanvändning!$N$1366</f>
        <v>0</v>
      </c>
      <c r="J39" s="93">
        <v>0</v>
      </c>
      <c r="K39" s="93">
        <f>[3]Slutanvändning!U1362</f>
        <v>0</v>
      </c>
      <c r="L39" s="93">
        <f>[3]Slutanvändning!V1362</f>
        <v>0</v>
      </c>
      <c r="M39" s="93"/>
      <c r="N39" s="93"/>
      <c r="O39" s="93"/>
      <c r="P39" s="93">
        <f>SUM(B39:N39)</f>
        <v>832</v>
      </c>
      <c r="Q39" s="33"/>
      <c r="R39" s="41"/>
      <c r="S39" s="10"/>
      <c r="T39" s="64"/>
    </row>
    <row r="40" spans="1:47" ht="15.75">
      <c r="A40" s="5" t="s">
        <v>14</v>
      </c>
      <c r="B40" s="93">
        <f>SUM(B32:B39)</f>
        <v>38598</v>
      </c>
      <c r="C40" s="93">
        <f t="shared" ref="C40:O40" si="5">SUM(C32:C39)</f>
        <v>598810</v>
      </c>
      <c r="D40" s="93">
        <f t="shared" si="5"/>
        <v>102744</v>
      </c>
      <c r="E40" s="93">
        <f t="shared" si="5"/>
        <v>0</v>
      </c>
      <c r="F40" s="149">
        <f>SUM(F32:F39)</f>
        <v>51256</v>
      </c>
      <c r="G40" s="93">
        <f t="shared" si="5"/>
        <v>218372</v>
      </c>
      <c r="H40" s="93">
        <f t="shared" si="5"/>
        <v>315518</v>
      </c>
      <c r="I40" s="93">
        <f t="shared" si="5"/>
        <v>0</v>
      </c>
      <c r="J40" s="136">
        <f t="shared" si="5"/>
        <v>1390313</v>
      </c>
      <c r="K40" s="93">
        <f t="shared" si="5"/>
        <v>0</v>
      </c>
      <c r="L40" s="93">
        <f t="shared" si="5"/>
        <v>0</v>
      </c>
      <c r="M40" s="93">
        <f t="shared" si="5"/>
        <v>0</v>
      </c>
      <c r="N40" s="93">
        <f t="shared" si="5"/>
        <v>0</v>
      </c>
      <c r="O40" s="93">
        <f t="shared" si="5"/>
        <v>0</v>
      </c>
      <c r="P40" s="149">
        <f>SUM(B40:N40)</f>
        <v>2715611</v>
      </c>
      <c r="Q40" s="33"/>
      <c r="R40" s="41"/>
      <c r="S40" s="10" t="s">
        <v>25</v>
      </c>
      <c r="T40" s="64" t="s">
        <v>26</v>
      </c>
    </row>
    <row r="41" spans="1:47">
      <c r="B41" s="60"/>
      <c r="C41" s="60"/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6"/>
      <c r="R41" s="41" t="s">
        <v>40</v>
      </c>
      <c r="S41" s="65" t="str">
        <f>ROUND((B46+C46)/1000,0) &amp;" GWh"</f>
        <v>62 GWh</v>
      </c>
      <c r="T41" s="117"/>
    </row>
    <row r="42" spans="1:47">
      <c r="A42" s="46" t="s">
        <v>43</v>
      </c>
      <c r="B42" s="94">
        <f>B39+B38+B37</f>
        <v>19829</v>
      </c>
      <c r="C42" s="94">
        <f>C39+C38+C37</f>
        <v>57322</v>
      </c>
      <c r="D42" s="94">
        <f>D39+D38+D37</f>
        <v>589</v>
      </c>
      <c r="E42" s="94">
        <f t="shared" ref="E42:P42" si="6">E39+E38+E37</f>
        <v>0</v>
      </c>
      <c r="F42" s="95">
        <f t="shared" si="6"/>
        <v>0</v>
      </c>
      <c r="G42" s="94">
        <f t="shared" si="6"/>
        <v>0</v>
      </c>
      <c r="H42" s="94">
        <f t="shared" si="6"/>
        <v>15387</v>
      </c>
      <c r="I42" s="95">
        <f t="shared" si="6"/>
        <v>0</v>
      </c>
      <c r="J42" s="94">
        <f t="shared" si="6"/>
        <v>0</v>
      </c>
      <c r="K42" s="94">
        <f t="shared" si="6"/>
        <v>0</v>
      </c>
      <c r="L42" s="94">
        <f t="shared" si="6"/>
        <v>0</v>
      </c>
      <c r="M42" s="94">
        <f t="shared" si="6"/>
        <v>0</v>
      </c>
      <c r="N42" s="94">
        <f t="shared" si="6"/>
        <v>0</v>
      </c>
      <c r="O42" s="94">
        <f t="shared" si="6"/>
        <v>0</v>
      </c>
      <c r="P42" s="94">
        <f t="shared" si="6"/>
        <v>93127</v>
      </c>
      <c r="Q42" s="34"/>
      <c r="R42" s="41" t="s">
        <v>41</v>
      </c>
      <c r="S42" s="11" t="str">
        <f>ROUND(P42/1000,0) &amp;" GWh"</f>
        <v>93 GWh</v>
      </c>
      <c r="T42" s="42">
        <f>P42/P40</f>
        <v>3.4293203260702655E-2</v>
      </c>
    </row>
    <row r="43" spans="1:47">
      <c r="A43" s="47" t="s">
        <v>45</v>
      </c>
      <c r="B43" s="113"/>
      <c r="C43" s="114">
        <f>C40+C24-C7+C46</f>
        <v>646714.80000000005</v>
      </c>
      <c r="D43" s="114">
        <f t="shared" ref="D43:J43" si="7">D11+D24+D40</f>
        <v>145922</v>
      </c>
      <c r="E43" s="114">
        <f t="shared" si="7"/>
        <v>0</v>
      </c>
      <c r="F43" s="114">
        <f t="shared" si="7"/>
        <v>130110</v>
      </c>
      <c r="G43" s="114">
        <f t="shared" si="7"/>
        <v>289975</v>
      </c>
      <c r="H43" s="114">
        <f t="shared" si="7"/>
        <v>369824</v>
      </c>
      <c r="I43" s="114">
        <f t="shared" si="7"/>
        <v>0</v>
      </c>
      <c r="J43" s="114">
        <f t="shared" si="7"/>
        <v>1390313</v>
      </c>
      <c r="K43" s="114">
        <f t="shared" ref="K43:O43" si="8">K11+K24+K40</f>
        <v>0</v>
      </c>
      <c r="L43" s="114">
        <f t="shared" si="8"/>
        <v>0</v>
      </c>
      <c r="M43" s="114">
        <f t="shared" si="8"/>
        <v>0</v>
      </c>
      <c r="N43" s="114">
        <f t="shared" si="8"/>
        <v>0</v>
      </c>
      <c r="O43" s="114">
        <f t="shared" si="8"/>
        <v>0</v>
      </c>
      <c r="P43" s="115">
        <f>SUM(C43:O43)-B49</f>
        <v>2921647.8</v>
      </c>
      <c r="Q43" s="34"/>
      <c r="R43" s="41" t="s">
        <v>42</v>
      </c>
      <c r="S43" s="11" t="str">
        <f>ROUND(P36/1000,0) &amp;" GWh"</f>
        <v>26 GWh</v>
      </c>
      <c r="T43" s="63">
        <f>P36/P40</f>
        <v>9.4520165075189337E-3</v>
      </c>
    </row>
    <row r="44" spans="1:47">
      <c r="A44" s="47" t="s">
        <v>46</v>
      </c>
      <c r="B44" s="96"/>
      <c r="C44" s="103">
        <f>C43/$P$43</f>
        <v>0.22135275853578248</v>
      </c>
      <c r="D44" s="103">
        <f t="shared" ref="D44:P44" si="9">D43/$P$43</f>
        <v>4.9945102897070624E-2</v>
      </c>
      <c r="E44" s="103">
        <f t="shared" si="9"/>
        <v>0</v>
      </c>
      <c r="F44" s="103">
        <f t="shared" si="9"/>
        <v>4.4533088485203452E-2</v>
      </c>
      <c r="G44" s="103">
        <f t="shared" si="9"/>
        <v>9.9250498297570308E-2</v>
      </c>
      <c r="H44" s="103">
        <f t="shared" si="9"/>
        <v>0.12658062344133336</v>
      </c>
      <c r="I44" s="103">
        <f t="shared" si="9"/>
        <v>0</v>
      </c>
      <c r="J44" s="103">
        <f t="shared" si="9"/>
        <v>0.47586605065812521</v>
      </c>
      <c r="K44" s="103">
        <f t="shared" si="9"/>
        <v>0</v>
      </c>
      <c r="L44" s="103">
        <f t="shared" si="9"/>
        <v>0</v>
      </c>
      <c r="M44" s="103">
        <f t="shared" si="9"/>
        <v>0</v>
      </c>
      <c r="N44" s="103">
        <f t="shared" si="9"/>
        <v>0</v>
      </c>
      <c r="O44" s="103">
        <f t="shared" si="9"/>
        <v>0</v>
      </c>
      <c r="P44" s="103">
        <f t="shared" si="9"/>
        <v>1</v>
      </c>
      <c r="Q44" s="34"/>
      <c r="R44" s="41" t="s">
        <v>44</v>
      </c>
      <c r="S44" s="11" t="str">
        <f>ROUND(P34/1000,0) &amp;" GWh"</f>
        <v>19 GWh</v>
      </c>
      <c r="T44" s="42">
        <f>P34/P40</f>
        <v>7.1092656496088728E-3</v>
      </c>
      <c r="U44" s="36"/>
    </row>
    <row r="45" spans="1:47">
      <c r="A45" s="48"/>
      <c r="B45" s="104"/>
      <c r="C45" s="56"/>
      <c r="D45" s="56"/>
      <c r="E45" s="56"/>
      <c r="F45" s="67"/>
      <c r="G45" s="56"/>
      <c r="H45" s="56"/>
      <c r="I45" s="67"/>
      <c r="J45" s="56"/>
      <c r="K45" s="56"/>
      <c r="L45" s="56"/>
      <c r="M45" s="56"/>
      <c r="N45" s="67"/>
      <c r="O45" s="67"/>
      <c r="P45" s="67"/>
      <c r="Q45" s="34"/>
      <c r="R45" s="41" t="s">
        <v>31</v>
      </c>
      <c r="S45" s="11" t="str">
        <f>ROUND(P32/1000,0) &amp;" GWh"</f>
        <v>8 GWh</v>
      </c>
      <c r="T45" s="42">
        <f>P32/P40</f>
        <v>2.8741229874234566E-3</v>
      </c>
      <c r="U45" s="36"/>
    </row>
    <row r="46" spans="1:47">
      <c r="A46" s="48" t="s">
        <v>49</v>
      </c>
      <c r="B46" s="68">
        <f>B24-B40-B49</f>
        <v>13658</v>
      </c>
      <c r="C46" s="68">
        <f>(C40+C24)*0.08</f>
        <v>47904.800000000003</v>
      </c>
      <c r="D46" s="56"/>
      <c r="E46" s="56"/>
      <c r="F46" s="67"/>
      <c r="G46" s="56"/>
      <c r="H46" s="56"/>
      <c r="I46" s="67"/>
      <c r="J46" s="56"/>
      <c r="K46" s="56"/>
      <c r="L46" s="56"/>
      <c r="M46" s="56"/>
      <c r="N46" s="67"/>
      <c r="O46" s="67"/>
      <c r="P46" s="60"/>
      <c r="Q46" s="34"/>
      <c r="R46" s="41" t="s">
        <v>47</v>
      </c>
      <c r="S46" s="11" t="str">
        <f>ROUND(P33/1000,0) &amp;" GWh"</f>
        <v>2474 GWh</v>
      </c>
      <c r="T46" s="63">
        <f>P33/P40</f>
        <v>0.91106274057661429</v>
      </c>
      <c r="U46" s="36"/>
    </row>
    <row r="47" spans="1:47">
      <c r="A47" s="48" t="s">
        <v>51</v>
      </c>
      <c r="B47" s="97">
        <f>B46/B24</f>
        <v>0.13200344071056472</v>
      </c>
      <c r="C47" s="97">
        <f>C46/(C40+C24)</f>
        <v>0.08</v>
      </c>
      <c r="D47" s="56"/>
      <c r="E47" s="56"/>
      <c r="F47" s="67"/>
      <c r="G47" s="56"/>
      <c r="H47" s="56"/>
      <c r="I47" s="67"/>
      <c r="J47" s="56"/>
      <c r="K47" s="56"/>
      <c r="L47" s="56"/>
      <c r="M47" s="56"/>
      <c r="N47" s="67"/>
      <c r="O47" s="67"/>
      <c r="P47" s="67"/>
      <c r="Q47" s="34"/>
      <c r="R47" s="41" t="s">
        <v>48</v>
      </c>
      <c r="S47" s="11" t="str">
        <f>ROUND(P35/1000,0) &amp;" GWh"</f>
        <v>96 GWh</v>
      </c>
      <c r="T47" s="63">
        <f>P35/P40</f>
        <v>3.520865101813183E-2</v>
      </c>
    </row>
    <row r="48" spans="1:47" ht="15.75" thickBot="1">
      <c r="A48" s="13"/>
      <c r="B48" s="98"/>
      <c r="C48" s="99"/>
      <c r="D48" s="100"/>
      <c r="E48" s="100"/>
      <c r="F48" s="101"/>
      <c r="G48" s="100"/>
      <c r="H48" s="100"/>
      <c r="I48" s="101"/>
      <c r="J48" s="100"/>
      <c r="K48" s="100"/>
      <c r="L48" s="100"/>
      <c r="M48" s="99"/>
      <c r="N48" s="102"/>
      <c r="O48" s="102"/>
      <c r="P48" s="102"/>
      <c r="Q48" s="87"/>
      <c r="R48" s="69" t="s">
        <v>50</v>
      </c>
      <c r="S48" s="11" t="str">
        <f>ROUND(P40/1000,0) &amp;" GWh"</f>
        <v>2716 GWh</v>
      </c>
      <c r="T48" s="183">
        <f>SUM(T42:T47)</f>
        <v>1</v>
      </c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3"/>
      <c r="AH48" s="13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</row>
    <row r="49" spans="1:47">
      <c r="A49" s="13" t="s">
        <v>108</v>
      </c>
      <c r="B49" s="118">
        <f>'FV imp-exp'!D11</f>
        <v>51211</v>
      </c>
      <c r="C49" s="99"/>
      <c r="D49" s="100"/>
      <c r="E49" s="100"/>
      <c r="F49" s="101"/>
      <c r="G49" s="100"/>
      <c r="H49" s="100"/>
      <c r="I49" s="101"/>
      <c r="J49" s="100"/>
      <c r="K49" s="100"/>
      <c r="L49" s="100"/>
      <c r="M49" s="99"/>
      <c r="N49" s="102"/>
      <c r="O49" s="102"/>
      <c r="P49" s="102"/>
      <c r="Q49" s="16"/>
      <c r="R49" s="13"/>
      <c r="S49" s="18"/>
      <c r="T49" s="182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3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</row>
    <row r="50" spans="1:47">
      <c r="A50" s="16"/>
      <c r="B50" s="98"/>
      <c r="C50" s="116"/>
      <c r="D50" s="100"/>
      <c r="E50" s="100"/>
      <c r="F50" s="101"/>
      <c r="G50" s="100"/>
      <c r="H50" s="100"/>
      <c r="I50" s="101"/>
      <c r="J50" s="100"/>
      <c r="K50" s="100"/>
      <c r="L50" s="100"/>
      <c r="M50" s="99"/>
      <c r="N50" s="102"/>
      <c r="O50" s="102"/>
      <c r="P50" s="102"/>
      <c r="Q50" s="16"/>
      <c r="R50" s="13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3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</row>
    <row r="51" spans="1:47">
      <c r="A51" s="16"/>
      <c r="B51" s="98"/>
      <c r="C51" s="99"/>
      <c r="D51" s="100"/>
      <c r="E51" s="100"/>
      <c r="F51" s="101"/>
      <c r="G51" s="100"/>
      <c r="H51" s="100"/>
      <c r="I51" s="101"/>
      <c r="J51" s="100"/>
      <c r="K51" s="100"/>
      <c r="L51" s="100"/>
      <c r="M51" s="99"/>
      <c r="N51" s="102"/>
      <c r="O51" s="102"/>
      <c r="P51" s="102"/>
      <c r="Q51" s="16"/>
      <c r="R51" s="13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3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</row>
    <row r="52" spans="1:47">
      <c r="A52" s="16"/>
      <c r="B52" s="14"/>
      <c r="C52" s="16"/>
      <c r="D52" s="15"/>
      <c r="E52" s="15"/>
      <c r="F52" s="24"/>
      <c r="G52" s="15"/>
      <c r="H52" s="15"/>
      <c r="I52" s="24"/>
      <c r="J52" s="15"/>
      <c r="K52" s="15"/>
      <c r="L52" s="15"/>
      <c r="M52" s="16"/>
      <c r="N52" s="17"/>
      <c r="O52" s="17"/>
      <c r="P52" s="17"/>
      <c r="Q52" s="16"/>
      <c r="R52" s="13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3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</row>
    <row r="53" spans="1:47">
      <c r="A53" s="16"/>
      <c r="B53" s="14"/>
      <c r="C53" s="16"/>
      <c r="D53" s="15"/>
      <c r="E53" s="15"/>
      <c r="F53" s="24"/>
      <c r="G53" s="15"/>
      <c r="H53" s="15"/>
      <c r="I53" s="24"/>
      <c r="J53" s="15"/>
      <c r="K53" s="15"/>
      <c r="L53" s="15"/>
      <c r="M53" s="16"/>
      <c r="N53" s="17"/>
      <c r="O53" s="17"/>
      <c r="P53" s="17"/>
      <c r="Q53" s="16"/>
      <c r="R53" s="13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3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</row>
    <row r="54" spans="1:47">
      <c r="A54" s="16"/>
      <c r="B54" s="14"/>
      <c r="C54" s="16"/>
      <c r="D54" s="15"/>
      <c r="E54" s="15"/>
      <c r="F54" s="24"/>
      <c r="G54" s="15"/>
      <c r="H54" s="15"/>
      <c r="I54" s="24"/>
      <c r="J54" s="15"/>
      <c r="K54" s="15"/>
      <c r="L54" s="15"/>
      <c r="M54" s="16"/>
      <c r="N54" s="17"/>
      <c r="O54" s="17"/>
      <c r="P54" s="17"/>
      <c r="Q54" s="16"/>
      <c r="R54" s="13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3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</row>
    <row r="55" spans="1:47" ht="15.75">
      <c r="A55" s="16"/>
      <c r="B55" s="14"/>
      <c r="C55" s="16"/>
      <c r="D55" s="15"/>
      <c r="E55" s="15"/>
      <c r="F55" s="24"/>
      <c r="G55" s="15"/>
      <c r="H55" s="15"/>
      <c r="I55" s="24"/>
      <c r="J55" s="15"/>
      <c r="K55" s="15"/>
      <c r="L55" s="15"/>
      <c r="M55" s="16"/>
      <c r="N55" s="17"/>
      <c r="O55" s="17"/>
      <c r="P55" s="17"/>
      <c r="Q55" s="16"/>
      <c r="R55" s="10"/>
      <c r="S55" s="45"/>
      <c r="T55" s="50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3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</row>
    <row r="56" spans="1:47" ht="15.75">
      <c r="A56" s="16"/>
      <c r="B56" s="14"/>
      <c r="C56" s="16"/>
      <c r="D56" s="15"/>
      <c r="E56" s="15"/>
      <c r="F56" s="24"/>
      <c r="G56" s="15"/>
      <c r="H56" s="15"/>
      <c r="I56" s="24"/>
      <c r="J56" s="15"/>
      <c r="K56" s="15"/>
      <c r="L56" s="15"/>
      <c r="M56" s="16"/>
      <c r="N56" s="17"/>
      <c r="O56" s="17"/>
      <c r="P56" s="17"/>
      <c r="Q56" s="16"/>
      <c r="R56" s="10"/>
      <c r="S56" s="45"/>
      <c r="T56" s="50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3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</row>
    <row r="57" spans="1:47" ht="15.75">
      <c r="A57" s="16"/>
      <c r="B57" s="14"/>
      <c r="C57" s="16"/>
      <c r="D57" s="15"/>
      <c r="E57" s="15"/>
      <c r="F57" s="24"/>
      <c r="G57" s="15"/>
      <c r="H57" s="15"/>
      <c r="I57" s="24"/>
      <c r="J57" s="15"/>
      <c r="K57" s="15"/>
      <c r="L57" s="15"/>
      <c r="M57" s="16"/>
      <c r="N57" s="17"/>
      <c r="O57" s="17"/>
      <c r="P57" s="17"/>
      <c r="Q57" s="16"/>
      <c r="R57" s="10"/>
      <c r="S57" s="45"/>
      <c r="T57" s="50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3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</row>
    <row r="58" spans="1:47" ht="15.75">
      <c r="A58" s="10"/>
      <c r="B58" s="72"/>
      <c r="C58" s="19"/>
      <c r="D58" s="73"/>
      <c r="E58" s="73"/>
      <c r="F58" s="74"/>
      <c r="G58" s="73"/>
      <c r="H58" s="73"/>
      <c r="I58" s="74"/>
      <c r="J58" s="73"/>
      <c r="K58" s="73"/>
      <c r="L58" s="73"/>
      <c r="M58" s="45"/>
      <c r="N58" s="84"/>
      <c r="O58" s="84"/>
      <c r="P58" s="75"/>
      <c r="Q58" s="10"/>
      <c r="R58" s="10"/>
      <c r="S58" s="45"/>
      <c r="T58" s="50"/>
    </row>
    <row r="59" spans="1:47" ht="15.75">
      <c r="A59" s="10"/>
      <c r="B59" s="72"/>
      <c r="C59" s="19"/>
      <c r="D59" s="73"/>
      <c r="E59" s="73"/>
      <c r="F59" s="74"/>
      <c r="G59" s="73"/>
      <c r="H59" s="73"/>
      <c r="I59" s="74"/>
      <c r="J59" s="73"/>
      <c r="K59" s="73"/>
      <c r="L59" s="73"/>
      <c r="M59" s="45"/>
      <c r="N59" s="84"/>
      <c r="O59" s="84"/>
      <c r="P59" s="75"/>
      <c r="Q59" s="10"/>
      <c r="R59" s="10"/>
      <c r="S59" s="20"/>
      <c r="T59" s="21"/>
    </row>
    <row r="60" spans="1:47" ht="15.75">
      <c r="A60" s="10"/>
      <c r="B60" s="72"/>
      <c r="C60" s="19"/>
      <c r="D60" s="73"/>
      <c r="E60" s="73"/>
      <c r="F60" s="74"/>
      <c r="G60" s="73"/>
      <c r="H60" s="73"/>
      <c r="I60" s="74"/>
      <c r="J60" s="73"/>
      <c r="K60" s="73"/>
      <c r="L60" s="73"/>
      <c r="M60" s="45"/>
      <c r="N60" s="84"/>
      <c r="O60" s="84"/>
      <c r="P60" s="75"/>
      <c r="Q60" s="10"/>
      <c r="R60" s="10"/>
      <c r="S60" s="10"/>
      <c r="T60" s="45"/>
    </row>
    <row r="61" spans="1:47" ht="15.75">
      <c r="A61" s="9"/>
      <c r="B61" s="72"/>
      <c r="C61" s="19"/>
      <c r="D61" s="73"/>
      <c r="E61" s="73"/>
      <c r="F61" s="74"/>
      <c r="G61" s="73"/>
      <c r="H61" s="73"/>
      <c r="I61" s="74"/>
      <c r="J61" s="73"/>
      <c r="K61" s="73"/>
      <c r="L61" s="73"/>
      <c r="M61" s="45"/>
      <c r="N61" s="84"/>
      <c r="O61" s="84"/>
      <c r="P61" s="75"/>
      <c r="Q61" s="10"/>
      <c r="R61" s="10"/>
      <c r="S61" s="77"/>
      <c r="T61" s="78"/>
    </row>
    <row r="62" spans="1:47" ht="15.75">
      <c r="A62" s="10"/>
      <c r="B62" s="72"/>
      <c r="C62" s="19"/>
      <c r="D62" s="72"/>
      <c r="E62" s="72"/>
      <c r="F62" s="76"/>
      <c r="G62" s="72"/>
      <c r="H62" s="72"/>
      <c r="I62" s="76"/>
      <c r="J62" s="72"/>
      <c r="K62" s="72"/>
      <c r="L62" s="72"/>
      <c r="M62" s="45"/>
      <c r="N62" s="84"/>
      <c r="O62" s="84"/>
      <c r="P62" s="75"/>
      <c r="Q62" s="10"/>
      <c r="R62" s="10"/>
      <c r="S62" s="45"/>
      <c r="T62" s="50"/>
    </row>
    <row r="63" spans="1:47" ht="15.75">
      <c r="A63" s="10"/>
      <c r="B63" s="72"/>
      <c r="C63" s="10"/>
      <c r="D63" s="72"/>
      <c r="E63" s="72"/>
      <c r="F63" s="76"/>
      <c r="G63" s="72"/>
      <c r="H63" s="72"/>
      <c r="I63" s="76"/>
      <c r="J63" s="72"/>
      <c r="K63" s="72"/>
      <c r="L63" s="72"/>
      <c r="M63" s="10"/>
      <c r="N63" s="75"/>
      <c r="O63" s="75"/>
      <c r="P63" s="75"/>
      <c r="Q63" s="10"/>
      <c r="R63" s="10"/>
      <c r="S63" s="45"/>
      <c r="T63" s="50"/>
    </row>
    <row r="64" spans="1:47" ht="15.75">
      <c r="A64" s="10"/>
      <c r="B64" s="72"/>
      <c r="C64" s="10"/>
      <c r="D64" s="72"/>
      <c r="E64" s="72"/>
      <c r="F64" s="76"/>
      <c r="G64" s="72"/>
      <c r="H64" s="72"/>
      <c r="I64" s="76"/>
      <c r="J64" s="72"/>
      <c r="K64" s="72"/>
      <c r="L64" s="72"/>
      <c r="M64" s="10"/>
      <c r="N64" s="75"/>
      <c r="O64" s="75"/>
      <c r="P64" s="75"/>
      <c r="Q64" s="10"/>
      <c r="R64" s="10"/>
      <c r="S64" s="45"/>
      <c r="T64" s="50"/>
    </row>
    <row r="65" spans="1:20" ht="15.75">
      <c r="A65" s="10"/>
      <c r="B65" s="56"/>
      <c r="C65" s="10"/>
      <c r="D65" s="56"/>
      <c r="E65" s="56"/>
      <c r="F65" s="67"/>
      <c r="G65" s="56"/>
      <c r="H65" s="56"/>
      <c r="I65" s="67"/>
      <c r="J65" s="56"/>
      <c r="K65" s="72"/>
      <c r="L65" s="72"/>
      <c r="M65" s="10"/>
      <c r="N65" s="75"/>
      <c r="O65" s="75"/>
      <c r="P65" s="75"/>
      <c r="Q65" s="10"/>
      <c r="R65" s="10"/>
      <c r="S65" s="45"/>
      <c r="T65" s="50"/>
    </row>
    <row r="66" spans="1:20" ht="15.75">
      <c r="A66" s="10"/>
      <c r="B66" s="56"/>
      <c r="C66" s="10"/>
      <c r="D66" s="56"/>
      <c r="E66" s="56"/>
      <c r="F66" s="67"/>
      <c r="G66" s="56"/>
      <c r="H66" s="56"/>
      <c r="I66" s="67"/>
      <c r="J66" s="56"/>
      <c r="K66" s="72"/>
      <c r="L66" s="72"/>
      <c r="M66" s="10"/>
      <c r="N66" s="75"/>
      <c r="O66" s="75"/>
      <c r="P66" s="75"/>
      <c r="Q66" s="10"/>
      <c r="R66" s="10"/>
      <c r="S66" s="45"/>
      <c r="T66" s="50"/>
    </row>
    <row r="67" spans="1:20" ht="15.75">
      <c r="A67" s="10"/>
      <c r="B67" s="56"/>
      <c r="C67" s="10"/>
      <c r="D67" s="56"/>
      <c r="E67" s="56"/>
      <c r="F67" s="67"/>
      <c r="G67" s="56"/>
      <c r="H67" s="56"/>
      <c r="I67" s="67"/>
      <c r="J67" s="56"/>
      <c r="K67" s="72"/>
      <c r="L67" s="72"/>
      <c r="M67" s="10"/>
      <c r="N67" s="75"/>
      <c r="O67" s="75"/>
      <c r="P67" s="75"/>
      <c r="Q67" s="10"/>
      <c r="R67" s="10"/>
      <c r="S67" s="45"/>
      <c r="T67" s="50"/>
    </row>
    <row r="68" spans="1:20" ht="15.75">
      <c r="A68" s="10"/>
      <c r="B68" s="56"/>
      <c r="C68" s="10"/>
      <c r="D68" s="56"/>
      <c r="E68" s="56"/>
      <c r="F68" s="67"/>
      <c r="G68" s="56"/>
      <c r="H68" s="56"/>
      <c r="I68" s="67"/>
      <c r="J68" s="56"/>
      <c r="K68" s="72"/>
      <c r="L68" s="72"/>
      <c r="M68" s="10"/>
      <c r="N68" s="75"/>
      <c r="O68" s="75"/>
      <c r="P68" s="75"/>
      <c r="Q68" s="10"/>
      <c r="R68" s="51"/>
      <c r="S68" s="20"/>
      <c r="T68" s="23"/>
    </row>
    <row r="69" spans="1:20">
      <c r="A69" s="10"/>
      <c r="B69" s="56"/>
      <c r="C69" s="10"/>
      <c r="D69" s="56"/>
      <c r="E69" s="56"/>
      <c r="F69" s="67"/>
      <c r="G69" s="56"/>
      <c r="H69" s="56"/>
      <c r="I69" s="67"/>
      <c r="J69" s="56"/>
      <c r="K69" s="72"/>
      <c r="L69" s="72"/>
      <c r="M69" s="10"/>
      <c r="N69" s="75"/>
      <c r="O69" s="75"/>
      <c r="P69" s="75"/>
      <c r="Q69" s="10"/>
    </row>
    <row r="70" spans="1:20">
      <c r="A70" s="10"/>
      <c r="B70" s="56"/>
      <c r="C70" s="10"/>
      <c r="D70" s="56"/>
      <c r="E70" s="56"/>
      <c r="F70" s="67"/>
      <c r="G70" s="56"/>
      <c r="H70" s="56"/>
      <c r="I70" s="67"/>
      <c r="J70" s="56"/>
      <c r="K70" s="72"/>
      <c r="L70" s="72"/>
      <c r="M70" s="10"/>
      <c r="N70" s="75"/>
      <c r="O70" s="75"/>
      <c r="P70" s="75"/>
      <c r="Q70" s="10"/>
    </row>
    <row r="71" spans="1:20" ht="15.75">
      <c r="A71" s="10"/>
      <c r="B71" s="22"/>
      <c r="C71" s="10"/>
      <c r="D71" s="22"/>
      <c r="E71" s="22"/>
      <c r="F71" s="25"/>
      <c r="G71" s="22"/>
      <c r="H71" s="22"/>
      <c r="I71" s="25"/>
      <c r="J71" s="22"/>
      <c r="K71" s="72"/>
      <c r="L71" s="72"/>
      <c r="M71" s="10"/>
      <c r="N71" s="75"/>
      <c r="O71" s="75"/>
      <c r="P71" s="75"/>
      <c r="Q71" s="10"/>
    </row>
  </sheetData>
  <pageMargins left="0.75" right="0.75" top="0.75" bottom="0.5" header="0.5" footer="0.75"/>
  <pageSetup paperSize="9" orientation="portrait" verticalDpi="300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U71"/>
  <sheetViews>
    <sheetView topLeftCell="A20" zoomScale="70" zoomScaleNormal="70" workbookViewId="0">
      <selection activeCell="A37" sqref="A37:XFD37"/>
    </sheetView>
  </sheetViews>
  <sheetFormatPr defaultColWidth="8.625" defaultRowHeight="15"/>
  <cols>
    <col min="1" max="1" width="49.5" style="12" customWidth="1"/>
    <col min="2" max="2" width="17.625" style="52" customWidth="1"/>
    <col min="3" max="3" width="17.625" style="12" customWidth="1"/>
    <col min="4" max="12" width="17.625" style="52" customWidth="1"/>
    <col min="13" max="20" width="17.625" style="12" customWidth="1"/>
    <col min="21" max="16384" width="8.625" style="12"/>
  </cols>
  <sheetData>
    <row r="1" spans="1:34" ht="18.75">
      <c r="A1" s="3" t="s">
        <v>0</v>
      </c>
      <c r="Q1" s="4"/>
      <c r="R1" s="4"/>
      <c r="S1" s="4"/>
      <c r="T1" s="4"/>
    </row>
    <row r="2" spans="1:34" ht="15.75">
      <c r="A2" s="79" t="s">
        <v>76</v>
      </c>
      <c r="Q2" s="5"/>
      <c r="AG2" s="53"/>
      <c r="AH2" s="5"/>
    </row>
    <row r="3" spans="1:34" ht="30">
      <c r="A3" s="6">
        <v>2017</v>
      </c>
      <c r="C3" s="54" t="s">
        <v>1</v>
      </c>
      <c r="D3" s="54" t="s">
        <v>32</v>
      </c>
      <c r="E3" s="54" t="s">
        <v>2</v>
      </c>
      <c r="F3" s="55" t="s">
        <v>3</v>
      </c>
      <c r="G3" s="54" t="s">
        <v>17</v>
      </c>
      <c r="H3" s="54" t="s">
        <v>52</v>
      </c>
      <c r="I3" s="55" t="s">
        <v>5</v>
      </c>
      <c r="J3" s="54" t="s">
        <v>4</v>
      </c>
      <c r="K3" s="54" t="s">
        <v>6</v>
      </c>
      <c r="L3" s="54" t="s">
        <v>7</v>
      </c>
      <c r="M3" s="54" t="s">
        <v>68</v>
      </c>
      <c r="N3" s="54" t="s">
        <v>68</v>
      </c>
      <c r="O3" s="55" t="s">
        <v>68</v>
      </c>
      <c r="P3" s="57" t="s">
        <v>9</v>
      </c>
      <c r="Q3" s="53"/>
      <c r="AG3" s="53"/>
      <c r="AH3" s="53"/>
    </row>
    <row r="4" spans="1:34" s="29" customFormat="1" ht="11.25">
      <c r="A4" s="81" t="s">
        <v>60</v>
      </c>
      <c r="C4" s="80" t="s">
        <v>58</v>
      </c>
      <c r="D4" s="80" t="s">
        <v>59</v>
      </c>
      <c r="E4" s="27"/>
      <c r="F4" s="80" t="s">
        <v>61</v>
      </c>
      <c r="G4" s="27"/>
      <c r="H4" s="27"/>
      <c r="I4" s="80" t="s">
        <v>62</v>
      </c>
      <c r="J4" s="27"/>
      <c r="K4" s="27"/>
      <c r="L4" s="27"/>
      <c r="M4" s="27"/>
      <c r="N4" s="28"/>
      <c r="O4" s="28"/>
      <c r="P4" s="82" t="s">
        <v>66</v>
      </c>
      <c r="Q4" s="30"/>
      <c r="AG4" s="30"/>
      <c r="AH4" s="30"/>
    </row>
    <row r="5" spans="1:34" ht="15.75">
      <c r="A5" s="5" t="s">
        <v>53</v>
      </c>
      <c r="B5" s="60"/>
      <c r="C5" s="106">
        <f>[3]Solceller!$C$6</f>
        <v>361</v>
      </c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3">
        <f>SUM(D5:O5)</f>
        <v>0</v>
      </c>
      <c r="Q5" s="53"/>
      <c r="AG5" s="53"/>
      <c r="AH5" s="53"/>
    </row>
    <row r="6" spans="1:34" ht="15.75">
      <c r="A6" s="5" t="s">
        <v>73</v>
      </c>
      <c r="B6" s="60"/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>
        <f t="shared" ref="P6:P11" si="0">SUM(D6:O6)</f>
        <v>0</v>
      </c>
      <c r="Q6" s="53"/>
      <c r="AG6" s="53"/>
      <c r="AH6" s="53"/>
    </row>
    <row r="7" spans="1:34" ht="15.75">
      <c r="A7" s="5" t="s">
        <v>111</v>
      </c>
      <c r="B7" s="60"/>
      <c r="C7" s="93">
        <f>[3]Elproduktion!$N$122</f>
        <v>0</v>
      </c>
      <c r="D7" s="93">
        <f>[3]Elproduktion!$N$123</f>
        <v>0</v>
      </c>
      <c r="E7" s="93">
        <f>[3]Elproduktion!$Q$124</f>
        <v>0</v>
      </c>
      <c r="F7" s="93">
        <f>[3]Elproduktion!$N$125</f>
        <v>0</v>
      </c>
      <c r="G7" s="93">
        <f>[3]Elproduktion!$R$126</f>
        <v>0</v>
      </c>
      <c r="H7" s="93">
        <f>[3]Elproduktion!$S$127</f>
        <v>0</v>
      </c>
      <c r="I7" s="93">
        <f>[3]Elproduktion!$N$128</f>
        <v>0</v>
      </c>
      <c r="J7" s="93">
        <f>[3]Elproduktion!$T$126</f>
        <v>0</v>
      </c>
      <c r="K7" s="93">
        <f>[3]Elproduktion!U124</f>
        <v>0</v>
      </c>
      <c r="L7" s="93">
        <f>[3]Elproduktion!V124</f>
        <v>0</v>
      </c>
      <c r="M7" s="93"/>
      <c r="N7" s="93"/>
      <c r="O7" s="93"/>
      <c r="P7" s="93">
        <f t="shared" si="0"/>
        <v>0</v>
      </c>
      <c r="Q7" s="53"/>
      <c r="AG7" s="53"/>
      <c r="AH7" s="53"/>
    </row>
    <row r="8" spans="1:34" ht="15.75">
      <c r="A8" s="5" t="s">
        <v>11</v>
      </c>
      <c r="B8" s="60"/>
      <c r="C8" s="93">
        <f>[3]Elproduktion!$N$130</f>
        <v>0</v>
      </c>
      <c r="D8" s="93">
        <f>[3]Elproduktion!$N$131</f>
        <v>0</v>
      </c>
      <c r="E8" s="93">
        <f>[3]Elproduktion!$Q$132</f>
        <v>0</v>
      </c>
      <c r="F8" s="93">
        <f>[3]Elproduktion!$N$133</f>
        <v>0</v>
      </c>
      <c r="G8" s="93">
        <f>[3]Elproduktion!$R$134</f>
        <v>0</v>
      </c>
      <c r="H8" s="93">
        <f>[3]Elproduktion!$S$135</f>
        <v>0</v>
      </c>
      <c r="I8" s="93">
        <f>[3]Elproduktion!$N$136</f>
        <v>0</v>
      </c>
      <c r="J8" s="93">
        <f>[3]Elproduktion!$T$134</f>
        <v>0</v>
      </c>
      <c r="K8" s="93">
        <f>[3]Elproduktion!U132</f>
        <v>0</v>
      </c>
      <c r="L8" s="93">
        <f>[3]Elproduktion!V132</f>
        <v>0</v>
      </c>
      <c r="M8" s="93"/>
      <c r="N8" s="93"/>
      <c r="O8" s="93"/>
      <c r="P8" s="93">
        <f t="shared" si="0"/>
        <v>0</v>
      </c>
      <c r="Q8" s="53"/>
      <c r="AG8" s="53"/>
      <c r="AH8" s="53"/>
    </row>
    <row r="9" spans="1:34" ht="15.75">
      <c r="A9" s="5" t="s">
        <v>12</v>
      </c>
      <c r="B9" s="60"/>
      <c r="C9" s="93">
        <f>[3]Elproduktion!$N$138</f>
        <v>0</v>
      </c>
      <c r="D9" s="93">
        <f>[3]Elproduktion!$N$139</f>
        <v>0</v>
      </c>
      <c r="E9" s="93">
        <f>[3]Elproduktion!$Q$140</f>
        <v>0</v>
      </c>
      <c r="F9" s="93">
        <f>[3]Elproduktion!$N$141</f>
        <v>0</v>
      </c>
      <c r="G9" s="93">
        <f>[3]Elproduktion!$R$142</f>
        <v>0</v>
      </c>
      <c r="H9" s="93">
        <f>[3]Elproduktion!$S$143</f>
        <v>0</v>
      </c>
      <c r="I9" s="93">
        <f>[3]Elproduktion!$N$144</f>
        <v>0</v>
      </c>
      <c r="J9" s="93">
        <f>[3]Elproduktion!$T$142</f>
        <v>0</v>
      </c>
      <c r="K9" s="93">
        <f>[3]Elproduktion!U140</f>
        <v>0</v>
      </c>
      <c r="L9" s="93">
        <f>[3]Elproduktion!V140</f>
        <v>0</v>
      </c>
      <c r="M9" s="93"/>
      <c r="N9" s="93"/>
      <c r="O9" s="93"/>
      <c r="P9" s="93">
        <f t="shared" si="0"/>
        <v>0</v>
      </c>
      <c r="Q9" s="53"/>
      <c r="AG9" s="53"/>
      <c r="AH9" s="53"/>
    </row>
    <row r="10" spans="1:34" ht="15.75">
      <c r="A10" s="5" t="s">
        <v>13</v>
      </c>
      <c r="B10" s="60"/>
      <c r="C10" s="93">
        <f>[3]Elproduktion!$N$146</f>
        <v>0</v>
      </c>
      <c r="D10" s="93">
        <f>[3]Elproduktion!$N$147</f>
        <v>0</v>
      </c>
      <c r="E10" s="93">
        <f>[3]Elproduktion!$Q$148</f>
        <v>0</v>
      </c>
      <c r="F10" s="93">
        <f>[3]Elproduktion!$N$149</f>
        <v>0</v>
      </c>
      <c r="G10" s="93">
        <f>[3]Elproduktion!$R$150</f>
        <v>0</v>
      </c>
      <c r="H10" s="93">
        <f>[3]Elproduktion!$S$151</f>
        <v>0</v>
      </c>
      <c r="I10" s="93">
        <f>[3]Elproduktion!$N$152</f>
        <v>0</v>
      </c>
      <c r="J10" s="93">
        <f>[3]Elproduktion!$T$150</f>
        <v>0</v>
      </c>
      <c r="K10" s="93">
        <f>[3]Elproduktion!U148</f>
        <v>0</v>
      </c>
      <c r="L10" s="93">
        <f>[3]Elproduktion!V148</f>
        <v>0</v>
      </c>
      <c r="M10" s="93"/>
      <c r="N10" s="93"/>
      <c r="O10" s="93"/>
      <c r="P10" s="93">
        <f t="shared" si="0"/>
        <v>0</v>
      </c>
      <c r="Q10" s="53"/>
      <c r="R10" s="5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3"/>
      <c r="AH10" s="53"/>
    </row>
    <row r="11" spans="1:34" ht="15.75">
      <c r="A11" s="5" t="s">
        <v>14</v>
      </c>
      <c r="B11" s="60"/>
      <c r="C11" s="106">
        <f>SUM(C5:C10)</f>
        <v>361</v>
      </c>
      <c r="D11" s="93">
        <f t="shared" ref="D11:O11" si="1">SUM(D5:D10)</f>
        <v>0</v>
      </c>
      <c r="E11" s="93">
        <f t="shared" si="1"/>
        <v>0</v>
      </c>
      <c r="F11" s="93">
        <f t="shared" si="1"/>
        <v>0</v>
      </c>
      <c r="G11" s="93">
        <f t="shared" si="1"/>
        <v>0</v>
      </c>
      <c r="H11" s="93">
        <f t="shared" si="1"/>
        <v>0</v>
      </c>
      <c r="I11" s="93">
        <f t="shared" si="1"/>
        <v>0</v>
      </c>
      <c r="J11" s="93">
        <f t="shared" si="1"/>
        <v>0</v>
      </c>
      <c r="K11" s="93">
        <f t="shared" si="1"/>
        <v>0</v>
      </c>
      <c r="L11" s="93">
        <f t="shared" si="1"/>
        <v>0</v>
      </c>
      <c r="M11" s="93">
        <f t="shared" si="1"/>
        <v>0</v>
      </c>
      <c r="N11" s="93">
        <f t="shared" si="1"/>
        <v>0</v>
      </c>
      <c r="O11" s="93">
        <f t="shared" si="1"/>
        <v>0</v>
      </c>
      <c r="P11" s="93">
        <f t="shared" si="0"/>
        <v>0</v>
      </c>
      <c r="Q11" s="53"/>
      <c r="R11" s="5"/>
      <c r="S11" s="59"/>
      <c r="T11" s="59"/>
      <c r="U11" s="59"/>
      <c r="V11" s="59"/>
      <c r="W11" s="59"/>
      <c r="X11" s="59"/>
      <c r="Y11" s="59"/>
      <c r="Z11" s="59"/>
      <c r="AA11" s="59"/>
      <c r="AB11" s="59"/>
      <c r="AC11" s="59"/>
      <c r="AD11" s="59"/>
      <c r="AE11" s="59"/>
      <c r="AF11" s="59"/>
      <c r="AG11" s="53"/>
      <c r="AH11" s="53"/>
    </row>
    <row r="12" spans="1:34" ht="15.75">
      <c r="B12" s="60"/>
      <c r="C12" s="60"/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4"/>
      <c r="R12" s="4"/>
      <c r="S12" s="4"/>
      <c r="T12" s="4"/>
    </row>
    <row r="13" spans="1:34" ht="15.75">
      <c r="B13" s="60"/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4"/>
      <c r="R13" s="4"/>
      <c r="S13" s="4"/>
      <c r="T13" s="4"/>
    </row>
    <row r="14" spans="1:34" ht="18.75">
      <c r="A14" s="3" t="s">
        <v>15</v>
      </c>
      <c r="B14" s="7"/>
      <c r="C14" s="60"/>
      <c r="D14" s="7"/>
      <c r="E14" s="7"/>
      <c r="F14" s="7"/>
      <c r="G14" s="7"/>
      <c r="H14" s="7"/>
      <c r="I14" s="7"/>
      <c r="J14" s="60"/>
      <c r="K14" s="60"/>
      <c r="L14" s="60"/>
      <c r="M14" s="60"/>
      <c r="N14" s="60"/>
      <c r="O14" s="60"/>
      <c r="P14" s="7"/>
      <c r="Q14" s="4"/>
      <c r="R14" s="4"/>
      <c r="S14" s="4"/>
      <c r="T14" s="4"/>
    </row>
    <row r="15" spans="1:34" ht="15.75">
      <c r="A15" s="79" t="str">
        <f>A2</f>
        <v>1231 Burlöv</v>
      </c>
      <c r="B15" s="60"/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4"/>
      <c r="R15" s="4"/>
      <c r="S15" s="4"/>
      <c r="T15" s="4"/>
    </row>
    <row r="16" spans="1:34" ht="30">
      <c r="A16" s="6">
        <v>2017</v>
      </c>
      <c r="B16" s="54" t="s">
        <v>16</v>
      </c>
      <c r="C16" s="67" t="s">
        <v>8</v>
      </c>
      <c r="D16" s="54" t="s">
        <v>32</v>
      </c>
      <c r="E16" s="54" t="s">
        <v>2</v>
      </c>
      <c r="F16" s="55" t="s">
        <v>3</v>
      </c>
      <c r="G16" s="54" t="s">
        <v>17</v>
      </c>
      <c r="H16" s="54" t="s">
        <v>52</v>
      </c>
      <c r="I16" s="55" t="s">
        <v>5</v>
      </c>
      <c r="J16" s="54" t="s">
        <v>4</v>
      </c>
      <c r="K16" s="54" t="s">
        <v>6</v>
      </c>
      <c r="L16" s="54" t="s">
        <v>7</v>
      </c>
      <c r="M16" s="54" t="s">
        <v>71</v>
      </c>
      <c r="N16" s="54" t="s">
        <v>68</v>
      </c>
      <c r="O16" s="55" t="s">
        <v>68</v>
      </c>
      <c r="P16" s="57" t="s">
        <v>9</v>
      </c>
      <c r="Q16" s="53"/>
      <c r="AG16" s="53"/>
      <c r="AH16" s="53"/>
    </row>
    <row r="17" spans="1:34" s="29" customFormat="1" ht="11.25">
      <c r="A17" s="81" t="s">
        <v>60</v>
      </c>
      <c r="B17" s="80" t="s">
        <v>63</v>
      </c>
      <c r="C17" s="49"/>
      <c r="D17" s="80" t="s">
        <v>59</v>
      </c>
      <c r="E17" s="27"/>
      <c r="F17" s="80" t="s">
        <v>61</v>
      </c>
      <c r="G17" s="27"/>
      <c r="H17" s="27"/>
      <c r="I17" s="80" t="s">
        <v>62</v>
      </c>
      <c r="J17" s="27"/>
      <c r="K17" s="27"/>
      <c r="L17" s="27"/>
      <c r="M17" s="27"/>
      <c r="N17" s="28"/>
      <c r="O17" s="28"/>
      <c r="P17" s="82" t="s">
        <v>66</v>
      </c>
      <c r="Q17" s="30"/>
      <c r="AG17" s="30"/>
      <c r="AH17" s="30"/>
    </row>
    <row r="18" spans="1:34" ht="15.75">
      <c r="A18" s="5" t="s">
        <v>18</v>
      </c>
      <c r="B18" s="93">
        <f>[3]Fjärrvärmeproduktion!$N$170</f>
        <v>0</v>
      </c>
      <c r="C18" s="93"/>
      <c r="D18" s="93">
        <f>[3]Fjärrvärmeproduktion!$N$171</f>
        <v>0</v>
      </c>
      <c r="E18" s="93">
        <f>[3]Fjärrvärmeproduktion!$Q$172</f>
        <v>0</v>
      </c>
      <c r="F18" s="93">
        <f>[3]Fjärrvärmeproduktion!$N$173</f>
        <v>0</v>
      </c>
      <c r="G18" s="93">
        <f>[3]Fjärrvärmeproduktion!$R$174</f>
        <v>0</v>
      </c>
      <c r="H18" s="93">
        <f>[3]Fjärrvärmeproduktion!$S$175</f>
        <v>0</v>
      </c>
      <c r="I18" s="93">
        <f>[3]Fjärrvärmeproduktion!$N$176</f>
        <v>0</v>
      </c>
      <c r="J18" s="93">
        <f>[3]Fjärrvärmeproduktion!$T$174</f>
        <v>0</v>
      </c>
      <c r="K18" s="93">
        <f>[3]Fjärrvärmeproduktion!U172</f>
        <v>0</v>
      </c>
      <c r="L18" s="93">
        <f>[3]Fjärrvärmeproduktion!V172</f>
        <v>0</v>
      </c>
      <c r="M18" s="93">
        <f>[3]Fjärrvärmeproduktion!$W$175</f>
        <v>0</v>
      </c>
      <c r="N18" s="93"/>
      <c r="O18" s="93"/>
      <c r="P18" s="112">
        <f>SUM(C18:O18)</f>
        <v>0</v>
      </c>
      <c r="Q18" s="4"/>
      <c r="R18" s="4"/>
      <c r="S18" s="4"/>
      <c r="T18" s="4"/>
    </row>
    <row r="19" spans="1:34" ht="15.75">
      <c r="A19" s="5" t="s">
        <v>19</v>
      </c>
      <c r="B19" s="93">
        <f>[3]Fjärrvärmeproduktion!$N$178</f>
        <v>0</v>
      </c>
      <c r="C19" s="93"/>
      <c r="D19" s="93">
        <f>[3]Fjärrvärmeproduktion!$N$179</f>
        <v>0</v>
      </c>
      <c r="E19" s="93">
        <f>[3]Fjärrvärmeproduktion!$Q$180</f>
        <v>0</v>
      </c>
      <c r="F19" s="93">
        <f>[3]Fjärrvärmeproduktion!$N$181</f>
        <v>0</v>
      </c>
      <c r="G19" s="93">
        <f>[3]Fjärrvärmeproduktion!$R$182</f>
        <v>0</v>
      </c>
      <c r="H19" s="93">
        <f>[3]Fjärrvärmeproduktion!$S$183</f>
        <v>0</v>
      </c>
      <c r="I19" s="93">
        <f>[3]Fjärrvärmeproduktion!$N$184</f>
        <v>0</v>
      </c>
      <c r="J19" s="93">
        <f>[3]Fjärrvärmeproduktion!$T$182</f>
        <v>0</v>
      </c>
      <c r="K19" s="93">
        <f>[3]Fjärrvärmeproduktion!U180</f>
        <v>0</v>
      </c>
      <c r="L19" s="93">
        <f>[3]Fjärrvärmeproduktion!V180</f>
        <v>0</v>
      </c>
      <c r="M19" s="93">
        <f>[3]Fjärrvärmeproduktion!$W$183</f>
        <v>0</v>
      </c>
      <c r="N19" s="93"/>
      <c r="O19" s="93"/>
      <c r="P19" s="112">
        <f t="shared" ref="P19:P24" si="2">SUM(C19:O19)</f>
        <v>0</v>
      </c>
      <c r="Q19" s="4"/>
      <c r="R19" s="4"/>
      <c r="S19" s="4"/>
      <c r="T19" s="4"/>
    </row>
    <row r="20" spans="1:34" ht="15.75">
      <c r="A20" s="5" t="s">
        <v>20</v>
      </c>
      <c r="B20" s="93">
        <f>[3]Fjärrvärmeproduktion!$N$186</f>
        <v>0</v>
      </c>
      <c r="C20" s="93"/>
      <c r="D20" s="93">
        <f>[3]Fjärrvärmeproduktion!$N$187</f>
        <v>0</v>
      </c>
      <c r="E20" s="93">
        <f>[3]Fjärrvärmeproduktion!$Q$188</f>
        <v>0</v>
      </c>
      <c r="F20" s="93">
        <f>[3]Fjärrvärmeproduktion!$N$189</f>
        <v>0</v>
      </c>
      <c r="G20" s="93">
        <f>[3]Fjärrvärmeproduktion!$R$190</f>
        <v>0</v>
      </c>
      <c r="H20" s="93">
        <f>[3]Fjärrvärmeproduktion!$S$191</f>
        <v>0</v>
      </c>
      <c r="I20" s="93">
        <f>[3]Fjärrvärmeproduktion!$N$192</f>
        <v>0</v>
      </c>
      <c r="J20" s="93">
        <f>[3]Fjärrvärmeproduktion!$T$190</f>
        <v>0</v>
      </c>
      <c r="K20" s="93">
        <f>[3]Fjärrvärmeproduktion!U188</f>
        <v>0</v>
      </c>
      <c r="L20" s="93">
        <f>[3]Fjärrvärmeproduktion!V188</f>
        <v>0</v>
      </c>
      <c r="M20" s="93">
        <f>[3]Fjärrvärmeproduktion!$W$191</f>
        <v>0</v>
      </c>
      <c r="N20" s="93"/>
      <c r="O20" s="93"/>
      <c r="P20" s="112">
        <f t="shared" si="2"/>
        <v>0</v>
      </c>
      <c r="Q20" s="4"/>
      <c r="R20" s="4"/>
      <c r="S20" s="4"/>
      <c r="T20" s="4"/>
    </row>
    <row r="21" spans="1:34" ht="16.5" thickBot="1">
      <c r="A21" s="5" t="s">
        <v>21</v>
      </c>
      <c r="B21" s="93">
        <f>[3]Fjärrvärmeproduktion!$N$194</f>
        <v>0</v>
      </c>
      <c r="C21" s="93"/>
      <c r="D21" s="93">
        <f>[3]Fjärrvärmeproduktion!$N$195</f>
        <v>0</v>
      </c>
      <c r="E21" s="93">
        <f>[3]Fjärrvärmeproduktion!$Q$196</f>
        <v>0</v>
      </c>
      <c r="F21" s="93">
        <f>[3]Fjärrvärmeproduktion!$N$197</f>
        <v>0</v>
      </c>
      <c r="G21" s="93">
        <f>[3]Fjärrvärmeproduktion!$R$198</f>
        <v>0</v>
      </c>
      <c r="H21" s="93">
        <f>[3]Fjärrvärmeproduktion!$S$199</f>
        <v>0</v>
      </c>
      <c r="I21" s="93">
        <f>[3]Fjärrvärmeproduktion!$N$200</f>
        <v>0</v>
      </c>
      <c r="J21" s="93">
        <f>[3]Fjärrvärmeproduktion!$T$198</f>
        <v>0</v>
      </c>
      <c r="K21" s="93">
        <f>[3]Fjärrvärmeproduktion!U196</f>
        <v>0</v>
      </c>
      <c r="L21" s="93">
        <f>[3]Fjärrvärmeproduktion!V196</f>
        <v>0</v>
      </c>
      <c r="M21" s="93">
        <f>[3]Fjärrvärmeproduktion!$W$199</f>
        <v>0</v>
      </c>
      <c r="N21" s="93"/>
      <c r="O21" s="93"/>
      <c r="P21" s="112">
        <f t="shared" si="2"/>
        <v>0</v>
      </c>
      <c r="Q21" s="4"/>
      <c r="R21" s="37"/>
      <c r="S21" s="37"/>
      <c r="T21" s="37"/>
    </row>
    <row r="22" spans="1:34" ht="15.75">
      <c r="A22" s="5" t="s">
        <v>22</v>
      </c>
      <c r="B22" s="93">
        <f>[3]Fjärrvärmeproduktion!$N$202</f>
        <v>0</v>
      </c>
      <c r="C22" s="93"/>
      <c r="D22" s="93">
        <f>[3]Fjärrvärmeproduktion!$N$203</f>
        <v>0</v>
      </c>
      <c r="E22" s="93">
        <f>[3]Fjärrvärmeproduktion!$Q$204</f>
        <v>0</v>
      </c>
      <c r="F22" s="93">
        <f>[3]Fjärrvärmeproduktion!$N$205</f>
        <v>0</v>
      </c>
      <c r="G22" s="93">
        <f>[3]Fjärrvärmeproduktion!$R$206</f>
        <v>0</v>
      </c>
      <c r="H22" s="93">
        <f>[3]Fjärrvärmeproduktion!$S$207</f>
        <v>0</v>
      </c>
      <c r="I22" s="93">
        <f>[3]Fjärrvärmeproduktion!$N$208</f>
        <v>0</v>
      </c>
      <c r="J22" s="93">
        <f>[3]Fjärrvärmeproduktion!$T$206</f>
        <v>0</v>
      </c>
      <c r="K22" s="93">
        <f>[3]Fjärrvärmeproduktion!U204</f>
        <v>0</v>
      </c>
      <c r="L22" s="93">
        <f>[3]Fjärrvärmeproduktion!V204</f>
        <v>0</v>
      </c>
      <c r="M22" s="93">
        <f>[3]Fjärrvärmeproduktion!$W$207</f>
        <v>0</v>
      </c>
      <c r="N22" s="93"/>
      <c r="O22" s="93"/>
      <c r="P22" s="112">
        <f t="shared" si="2"/>
        <v>0</v>
      </c>
      <c r="Q22" s="31"/>
      <c r="R22" s="43" t="s">
        <v>24</v>
      </c>
      <c r="S22" s="88" t="str">
        <f>ROUND(P43/1000,0) &amp;" GWh"</f>
        <v>452 GWh</v>
      </c>
      <c r="T22" s="38"/>
      <c r="U22" s="36"/>
    </row>
    <row r="23" spans="1:34" ht="15.75">
      <c r="A23" s="5" t="s">
        <v>23</v>
      </c>
      <c r="B23" s="93">
        <f>[3]Fjärrvärmeproduktion!$N$210</f>
        <v>0</v>
      </c>
      <c r="C23" s="93"/>
      <c r="D23" s="93">
        <f>[3]Fjärrvärmeproduktion!$N$211</f>
        <v>0</v>
      </c>
      <c r="E23" s="93">
        <f>[3]Fjärrvärmeproduktion!$Q$212</f>
        <v>0</v>
      </c>
      <c r="F23" s="93">
        <f>[3]Fjärrvärmeproduktion!$N$213</f>
        <v>0</v>
      </c>
      <c r="G23" s="93">
        <f>[3]Fjärrvärmeproduktion!$R$214</f>
        <v>0</v>
      </c>
      <c r="H23" s="93">
        <f>[3]Fjärrvärmeproduktion!$S$215</f>
        <v>0</v>
      </c>
      <c r="I23" s="93">
        <f>[3]Fjärrvärmeproduktion!$N$216</f>
        <v>0</v>
      </c>
      <c r="J23" s="93">
        <f>[3]Fjärrvärmeproduktion!$T$214</f>
        <v>0</v>
      </c>
      <c r="K23" s="93">
        <f>[3]Fjärrvärmeproduktion!U212</f>
        <v>0</v>
      </c>
      <c r="L23" s="93">
        <f>[3]Fjärrvärmeproduktion!V212</f>
        <v>0</v>
      </c>
      <c r="M23" s="93">
        <f>[3]Fjärrvärmeproduktion!$W$215</f>
        <v>0</v>
      </c>
      <c r="N23" s="93"/>
      <c r="O23" s="93"/>
      <c r="P23" s="112">
        <f t="shared" si="2"/>
        <v>0</v>
      </c>
      <c r="Q23" s="31"/>
      <c r="R23" s="41"/>
      <c r="S23" s="4"/>
      <c r="T23" s="39"/>
      <c r="U23" s="36"/>
    </row>
    <row r="24" spans="1:34" ht="15.75">
      <c r="A24" s="5" t="s">
        <v>14</v>
      </c>
      <c r="B24" s="93">
        <f>SUM(B18:B23)</f>
        <v>0</v>
      </c>
      <c r="C24" s="93">
        <f t="shared" ref="C24:O24" si="3">SUM(C18:C23)</f>
        <v>0</v>
      </c>
      <c r="D24" s="93">
        <f t="shared" si="3"/>
        <v>0</v>
      </c>
      <c r="E24" s="93">
        <f t="shared" si="3"/>
        <v>0</v>
      </c>
      <c r="F24" s="93">
        <f t="shared" si="3"/>
        <v>0</v>
      </c>
      <c r="G24" s="93">
        <f t="shared" si="3"/>
        <v>0</v>
      </c>
      <c r="H24" s="93">
        <f t="shared" si="3"/>
        <v>0</v>
      </c>
      <c r="I24" s="93">
        <f t="shared" si="3"/>
        <v>0</v>
      </c>
      <c r="J24" s="93">
        <f t="shared" si="3"/>
        <v>0</v>
      </c>
      <c r="K24" s="93">
        <f t="shared" si="3"/>
        <v>0</v>
      </c>
      <c r="L24" s="93">
        <f t="shared" si="3"/>
        <v>0</v>
      </c>
      <c r="M24" s="93">
        <f t="shared" si="3"/>
        <v>0</v>
      </c>
      <c r="N24" s="93">
        <f t="shared" si="3"/>
        <v>0</v>
      </c>
      <c r="O24" s="93">
        <f t="shared" si="3"/>
        <v>0</v>
      </c>
      <c r="P24" s="112">
        <f t="shared" si="2"/>
        <v>0</v>
      </c>
      <c r="Q24" s="31"/>
      <c r="R24" s="41"/>
      <c r="S24" s="4" t="s">
        <v>25</v>
      </c>
      <c r="T24" s="39" t="s">
        <v>26</v>
      </c>
      <c r="U24" s="36"/>
    </row>
    <row r="25" spans="1:34" ht="15.75">
      <c r="B25" s="60"/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31"/>
      <c r="R25" s="85" t="str">
        <f>C30</f>
        <v>El</v>
      </c>
      <c r="S25" s="61" t="str">
        <f>ROUND(C43/1000,0) &amp;" GWh"</f>
        <v>153 GWh</v>
      </c>
      <c r="T25" s="42">
        <f>C$44</f>
        <v>0.33790698938851821</v>
      </c>
      <c r="U25" s="36"/>
    </row>
    <row r="26" spans="1:34" ht="15.75">
      <c r="A26" s="6" t="s">
        <v>109</v>
      </c>
      <c r="B26" s="104">
        <f>[2]Skåne!$I$4</f>
        <v>71031</v>
      </c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31"/>
      <c r="R26" s="86" t="str">
        <f>D30</f>
        <v>Oljeprodukter</v>
      </c>
      <c r="S26" s="61" t="str">
        <f>ROUND(D43/1000,0) &amp;" GWh"</f>
        <v>148 GWh</v>
      </c>
      <c r="T26" s="42">
        <f>D$44</f>
        <v>0.32712256644949705</v>
      </c>
      <c r="U26" s="36"/>
    </row>
    <row r="27" spans="1:34" ht="15.75">
      <c r="B27" s="60"/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31"/>
      <c r="R27" s="86" t="str">
        <f>E30</f>
        <v>Kol och koks</v>
      </c>
      <c r="S27" s="61" t="str">
        <f>ROUND(E43/1000,0) &amp;" GWh"</f>
        <v>0 GWh</v>
      </c>
      <c r="T27" s="42">
        <f>E$44</f>
        <v>0</v>
      </c>
      <c r="U27" s="36"/>
    </row>
    <row r="28" spans="1:34" ht="18.75">
      <c r="A28" s="3" t="s">
        <v>27</v>
      </c>
      <c r="B28" s="7"/>
      <c r="C28" s="60"/>
      <c r="D28" s="7"/>
      <c r="E28" s="7"/>
      <c r="F28" s="7"/>
      <c r="G28" s="7"/>
      <c r="H28" s="7"/>
      <c r="I28" s="60"/>
      <c r="J28" s="60"/>
      <c r="K28" s="60"/>
      <c r="L28" s="60"/>
      <c r="M28" s="60"/>
      <c r="N28" s="60"/>
      <c r="O28" s="60"/>
      <c r="P28" s="60"/>
      <c r="Q28" s="31"/>
      <c r="R28" s="86" t="str">
        <f>F30</f>
        <v>Gasol/naturgas</v>
      </c>
      <c r="S28" s="61" t="str">
        <f>ROUND(F43/1000,0) &amp;" GWh"</f>
        <v>110 GWh</v>
      </c>
      <c r="T28" s="42">
        <f>F$44</f>
        <v>0.24354986362181705</v>
      </c>
      <c r="U28" s="36"/>
    </row>
    <row r="29" spans="1:34" ht="15.75">
      <c r="A29" s="79" t="str">
        <f>A2</f>
        <v>1231 Burlöv</v>
      </c>
      <c r="B29" s="60"/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31"/>
      <c r="R29" s="86" t="str">
        <f>G30</f>
        <v>Biodrivmedel</v>
      </c>
      <c r="S29" s="61" t="str">
        <f>ROUND(G43/1000,0) &amp;" GWh"</f>
        <v>28 GWh</v>
      </c>
      <c r="T29" s="42">
        <f>G$44</f>
        <v>6.2933559269563372E-2</v>
      </c>
      <c r="U29" s="36"/>
    </row>
    <row r="30" spans="1:34" ht="30">
      <c r="A30" s="6">
        <v>2017</v>
      </c>
      <c r="B30" s="67" t="s">
        <v>70</v>
      </c>
      <c r="C30" s="56" t="s">
        <v>8</v>
      </c>
      <c r="D30" s="54" t="s">
        <v>32</v>
      </c>
      <c r="E30" s="54" t="s">
        <v>2</v>
      </c>
      <c r="F30" s="55" t="s">
        <v>3</v>
      </c>
      <c r="G30" s="54" t="s">
        <v>28</v>
      </c>
      <c r="H30" s="54" t="s">
        <v>52</v>
      </c>
      <c r="I30" s="55" t="s">
        <v>5</v>
      </c>
      <c r="J30" s="54" t="s">
        <v>4</v>
      </c>
      <c r="K30" s="54" t="s">
        <v>6</v>
      </c>
      <c r="L30" s="54" t="s">
        <v>7</v>
      </c>
      <c r="M30" s="54" t="s">
        <v>71</v>
      </c>
      <c r="N30" s="54" t="s">
        <v>68</v>
      </c>
      <c r="O30" s="55" t="s">
        <v>68</v>
      </c>
      <c r="P30" s="57" t="s">
        <v>29</v>
      </c>
      <c r="Q30" s="31"/>
      <c r="R30" s="85" t="str">
        <f>H30</f>
        <v>Biobränslen</v>
      </c>
      <c r="S30" s="61" t="str">
        <f>ROUND(H43/1000,0) &amp;" GWh"</f>
        <v>5 GWh</v>
      </c>
      <c r="T30" s="42">
        <f>H$44</f>
        <v>1.0998097736428552E-2</v>
      </c>
      <c r="U30" s="36"/>
    </row>
    <row r="31" spans="1:34" s="29" customFormat="1">
      <c r="A31" s="26"/>
      <c r="B31" s="80" t="s">
        <v>65</v>
      </c>
      <c r="C31" s="83" t="s">
        <v>64</v>
      </c>
      <c r="D31" s="80" t="s">
        <v>59</v>
      </c>
      <c r="E31" s="27"/>
      <c r="F31" s="80" t="s">
        <v>61</v>
      </c>
      <c r="G31" s="80" t="s">
        <v>107</v>
      </c>
      <c r="H31" s="80" t="s">
        <v>69</v>
      </c>
      <c r="I31" s="80" t="s">
        <v>62</v>
      </c>
      <c r="J31" s="27"/>
      <c r="K31" s="27"/>
      <c r="L31" s="27"/>
      <c r="M31" s="27"/>
      <c r="N31" s="28"/>
      <c r="O31" s="28"/>
      <c r="P31" s="82" t="s">
        <v>67</v>
      </c>
      <c r="Q31" s="32"/>
      <c r="R31" s="85" t="str">
        <f>I30</f>
        <v>Biogas</v>
      </c>
      <c r="S31" s="61" t="str">
        <f>ROUND(I43/1000,0) &amp;" GWh"</f>
        <v>8 GWh</v>
      </c>
      <c r="T31" s="42">
        <f>I$44</f>
        <v>1.7488923534175835E-2</v>
      </c>
      <c r="U31" s="35"/>
      <c r="AG31" s="30"/>
      <c r="AH31" s="30"/>
    </row>
    <row r="32" spans="1:34" ht="15.75">
      <c r="A32" s="5" t="s">
        <v>30</v>
      </c>
      <c r="B32" s="93">
        <f>[3]Slutanvändning!$N$251</f>
        <v>0</v>
      </c>
      <c r="C32" s="93">
        <f>[3]Slutanvändning!$N$252</f>
        <v>1226</v>
      </c>
      <c r="D32" s="93">
        <f>[3]Slutanvändning!$N$245</f>
        <v>183</v>
      </c>
      <c r="E32" s="93">
        <f>[3]Slutanvändning!$Q$246</f>
        <v>0</v>
      </c>
      <c r="F32" s="93">
        <f>[3]Slutanvändning!$N$247</f>
        <v>0</v>
      </c>
      <c r="G32" s="93">
        <f>[3]Slutanvändning!$N$248</f>
        <v>38</v>
      </c>
      <c r="H32" s="93">
        <f>[3]Slutanvändning!$N$249</f>
        <v>0</v>
      </c>
      <c r="I32" s="93">
        <f>[3]Slutanvändning!$N$250</f>
        <v>0</v>
      </c>
      <c r="J32" s="93">
        <v>0</v>
      </c>
      <c r="K32" s="93">
        <f>[3]Slutanvändning!U246</f>
        <v>0</v>
      </c>
      <c r="L32" s="93">
        <f>[3]Slutanvändning!V246</f>
        <v>0</v>
      </c>
      <c r="M32" s="93"/>
      <c r="N32" s="93"/>
      <c r="O32" s="93"/>
      <c r="P32" s="93">
        <f t="shared" ref="P32:P38" si="4">SUM(B32:N32)</f>
        <v>1447</v>
      </c>
      <c r="Q32" s="33"/>
      <c r="R32" s="86" t="str">
        <f>J30</f>
        <v>Avlutar</v>
      </c>
      <c r="S32" s="61" t="str">
        <f>ROUND(J43/1000,0) &amp;" GWh"</f>
        <v>0 GWh</v>
      </c>
      <c r="T32" s="42">
        <f>J$44</f>
        <v>0</v>
      </c>
      <c r="U32" s="36"/>
    </row>
    <row r="33" spans="1:47" ht="15.75">
      <c r="A33" s="5" t="s">
        <v>33</v>
      </c>
      <c r="B33" s="106">
        <f>[3]Slutanvändning!$N$260</f>
        <v>15653</v>
      </c>
      <c r="C33" s="93">
        <f>[3]Slutanvändning!$N$261</f>
        <v>10826</v>
      </c>
      <c r="D33" s="93">
        <f>[3]Slutanvändning!$N$254</f>
        <v>291</v>
      </c>
      <c r="E33" s="93">
        <f>[3]Slutanvändning!$Q$255</f>
        <v>0</v>
      </c>
      <c r="F33" s="93">
        <f>[3]Slutanvändning!$N$256</f>
        <v>110015</v>
      </c>
      <c r="G33" s="93">
        <f>[3]Slutanvändning!$N$257</f>
        <v>0</v>
      </c>
      <c r="H33" s="93">
        <f>[3]Slutanvändning!$N$258</f>
        <v>0</v>
      </c>
      <c r="I33" s="93">
        <f>[3]Slutanvändning!$N$259</f>
        <v>0</v>
      </c>
      <c r="J33" s="93">
        <v>0</v>
      </c>
      <c r="K33" s="93">
        <f>[3]Slutanvändning!U255</f>
        <v>0</v>
      </c>
      <c r="L33" s="93">
        <f>[3]Slutanvändning!V255</f>
        <v>0</v>
      </c>
      <c r="M33" s="93"/>
      <c r="N33" s="93"/>
      <c r="O33" s="93"/>
      <c r="P33" s="93">
        <f t="shared" si="4"/>
        <v>136785</v>
      </c>
      <c r="Q33" s="33"/>
      <c r="R33" s="85" t="str">
        <f>K30</f>
        <v>Torv</v>
      </c>
      <c r="S33" s="61" t="str">
        <f>ROUND(K43/1000,0) &amp;" GWh"</f>
        <v>0 GWh</v>
      </c>
      <c r="T33" s="42">
        <f>K$44</f>
        <v>0</v>
      </c>
      <c r="U33" s="36"/>
    </row>
    <row r="34" spans="1:47" ht="15.75">
      <c r="A34" s="5" t="s">
        <v>34</v>
      </c>
      <c r="B34" s="106">
        <f>[3]Slutanvändning!$N$269</f>
        <v>11018.55</v>
      </c>
      <c r="C34" s="93">
        <f>[3]Slutanvändning!$N$270</f>
        <v>10101</v>
      </c>
      <c r="D34" s="93">
        <f>[3]Slutanvändning!$N$263</f>
        <v>292</v>
      </c>
      <c r="E34" s="93">
        <f>[3]Slutanvändning!$Q$264</f>
        <v>0</v>
      </c>
      <c r="F34" s="93">
        <f>[3]Slutanvändning!$N$265</f>
        <v>0</v>
      </c>
      <c r="G34" s="93">
        <f>[3]Slutanvändning!$N$266</f>
        <v>0</v>
      </c>
      <c r="H34" s="93">
        <f>[3]Slutanvändning!$N$267</f>
        <v>0</v>
      </c>
      <c r="I34" s="93">
        <f>[3]Slutanvändning!$N$268</f>
        <v>0</v>
      </c>
      <c r="J34" s="93">
        <v>0</v>
      </c>
      <c r="K34" s="93">
        <f>[3]Slutanvändning!U264</f>
        <v>0</v>
      </c>
      <c r="L34" s="93">
        <f>[3]Slutanvändning!V264</f>
        <v>0</v>
      </c>
      <c r="M34" s="93"/>
      <c r="N34" s="93"/>
      <c r="O34" s="93"/>
      <c r="P34" s="93">
        <f t="shared" si="4"/>
        <v>21411.55</v>
      </c>
      <c r="Q34" s="33"/>
      <c r="R34" s="86" t="str">
        <f>L30</f>
        <v>Avfall</v>
      </c>
      <c r="S34" s="61" t="str">
        <f>ROUND(L43/1000,0) &amp;" GWh"</f>
        <v>0 GWh</v>
      </c>
      <c r="T34" s="42">
        <f>L$44</f>
        <v>0</v>
      </c>
      <c r="U34" s="36"/>
      <c r="V34" s="8"/>
      <c r="W34" s="59"/>
    </row>
    <row r="35" spans="1:47" ht="15.75">
      <c r="A35" s="5" t="s">
        <v>35</v>
      </c>
      <c r="B35" s="93">
        <f>[3]Slutanvändning!$N$278</f>
        <v>0</v>
      </c>
      <c r="C35" s="93">
        <f>[3]Slutanvändning!$N$279</f>
        <v>0</v>
      </c>
      <c r="D35" s="93">
        <f>[3]Slutanvändning!$N$272</f>
        <v>146056</v>
      </c>
      <c r="E35" s="93">
        <f>[3]Slutanvändning!$Q$273</f>
        <v>0</v>
      </c>
      <c r="F35" s="93">
        <f>[3]Slutanvändning!$N$274</f>
        <v>0</v>
      </c>
      <c r="G35" s="93">
        <f>[3]Slutanvändning!$N$275</f>
        <v>28390</v>
      </c>
      <c r="H35" s="93">
        <f>[3]Slutanvändning!$N$276</f>
        <v>0</v>
      </c>
      <c r="I35" s="93">
        <f>[3]Slutanvändning!$N$277</f>
        <v>0</v>
      </c>
      <c r="J35" s="93">
        <v>0</v>
      </c>
      <c r="K35" s="93">
        <f>[3]Slutanvändning!U273</f>
        <v>0</v>
      </c>
      <c r="L35" s="93">
        <f>[3]Slutanvändning!V273</f>
        <v>0</v>
      </c>
      <c r="M35" s="93"/>
      <c r="N35" s="93"/>
      <c r="O35" s="93"/>
      <c r="P35" s="93">
        <f>SUM(B35:N35)</f>
        <v>174446</v>
      </c>
      <c r="Q35" s="33"/>
      <c r="R35" s="85" t="str">
        <f>M30</f>
        <v>RT-flis</v>
      </c>
      <c r="S35" s="61" t="str">
        <f>ROUND(M43/1000,0) &amp;" GWh"</f>
        <v>0 GWh</v>
      </c>
      <c r="T35" s="42">
        <f>M$44</f>
        <v>0</v>
      </c>
      <c r="U35" s="36"/>
    </row>
    <row r="36" spans="1:47" ht="15.75">
      <c r="A36" s="5" t="s">
        <v>36</v>
      </c>
      <c r="B36" s="106">
        <f>[3]Slutanvändning!$N$287</f>
        <v>6583</v>
      </c>
      <c r="C36" s="93">
        <f>[3]Slutanvändning!$N$288</f>
        <v>73206</v>
      </c>
      <c r="D36" s="93">
        <f>[3]Slutanvändning!$N$281</f>
        <v>410</v>
      </c>
      <c r="E36" s="93">
        <f>[3]Slutanvändning!$Q$282</f>
        <v>0</v>
      </c>
      <c r="F36" s="93">
        <f>[3]Slutanvändning!$N$283</f>
        <v>0</v>
      </c>
      <c r="G36" s="93">
        <f>[3]Slutanvändning!$N$284</f>
        <v>0</v>
      </c>
      <c r="H36" s="93">
        <f>[3]Slutanvändning!$N$285</f>
        <v>0</v>
      </c>
      <c r="I36" s="93">
        <f>[3]Slutanvändning!$N$286</f>
        <v>0</v>
      </c>
      <c r="J36" s="93">
        <v>0</v>
      </c>
      <c r="K36" s="93">
        <f>[3]Slutanvändning!U282</f>
        <v>0</v>
      </c>
      <c r="L36" s="93">
        <f>[3]Slutanvändning!V282</f>
        <v>0</v>
      </c>
      <c r="M36" s="93"/>
      <c r="N36" s="93"/>
      <c r="O36" s="93"/>
      <c r="P36" s="93">
        <f t="shared" si="4"/>
        <v>80199</v>
      </c>
      <c r="Q36" s="33"/>
      <c r="R36" s="85" t="str">
        <f>N30</f>
        <v>Övrigt</v>
      </c>
      <c r="S36" s="61" t="str">
        <f>ROUND(N43/1000,0) &amp;" GWh"</f>
        <v>0 GWh</v>
      </c>
      <c r="T36" s="42">
        <f>N$44</f>
        <v>0</v>
      </c>
      <c r="U36" s="36"/>
    </row>
    <row r="37" spans="1:47" ht="15.75">
      <c r="A37" s="5" t="s">
        <v>37</v>
      </c>
      <c r="B37" s="106">
        <f>[3]Slutanvändning!$N$296</f>
        <v>5287</v>
      </c>
      <c r="C37" s="93">
        <f>[3]Slutanvändning!$N$297</f>
        <v>38074</v>
      </c>
      <c r="D37" s="93">
        <f>[3]Slutanvändning!$N$290</f>
        <v>534</v>
      </c>
      <c r="E37" s="93">
        <f>[3]Slutanvändning!$Q$291</f>
        <v>0</v>
      </c>
      <c r="F37" s="93">
        <f>[3]Slutanvändning!$N$292</f>
        <v>0</v>
      </c>
      <c r="G37" s="93">
        <f>[3]Slutanvändning!$N$293</f>
        <v>0</v>
      </c>
      <c r="H37" s="93">
        <f>[3]Slutanvändning!$N$294</f>
        <v>4968</v>
      </c>
      <c r="I37" s="106">
        <f>[3]Slutanvändning!$N$295+'[3]LÄNKNING GAS '!$E$44</f>
        <v>7900</v>
      </c>
      <c r="J37" s="93">
        <v>0</v>
      </c>
      <c r="K37" s="93">
        <f>[3]Slutanvändning!U291</f>
        <v>0</v>
      </c>
      <c r="L37" s="93">
        <f>[3]Slutanvändning!V291</f>
        <v>0</v>
      </c>
      <c r="M37" s="93"/>
      <c r="N37" s="93"/>
      <c r="O37" s="93"/>
      <c r="P37" s="106">
        <f t="shared" si="4"/>
        <v>56763</v>
      </c>
      <c r="Q37" s="33"/>
      <c r="R37" s="86" t="str">
        <f>O30</f>
        <v>Övrigt</v>
      </c>
      <c r="S37" s="61" t="str">
        <f>ROUND(O43/1000,0) &amp;" GWh"</f>
        <v>0 GWh</v>
      </c>
      <c r="T37" s="42">
        <f>O$44</f>
        <v>0</v>
      </c>
      <c r="U37" s="36"/>
    </row>
    <row r="38" spans="1:47" ht="15.75">
      <c r="A38" s="5" t="s">
        <v>38</v>
      </c>
      <c r="B38" s="106">
        <f>[3]Slutanvändning!$N$305</f>
        <v>32489</v>
      </c>
      <c r="C38" s="93">
        <f>[3]Slutanvändning!$N$306</f>
        <v>7874</v>
      </c>
      <c r="D38" s="93">
        <f>[3]Slutanvändning!$N$299</f>
        <v>0</v>
      </c>
      <c r="E38" s="93">
        <f>[3]Slutanvändning!$Q$300</f>
        <v>0</v>
      </c>
      <c r="F38" s="93">
        <f>[3]Slutanvändning!$N$301</f>
        <v>0</v>
      </c>
      <c r="G38" s="93">
        <f>[3]Slutanvändning!$N$302</f>
        <v>0</v>
      </c>
      <c r="H38" s="93">
        <f>[3]Slutanvändning!$N$303</f>
        <v>0</v>
      </c>
      <c r="I38" s="93">
        <f>[3]Slutanvändning!$N$304</f>
        <v>0</v>
      </c>
      <c r="J38" s="93">
        <v>0</v>
      </c>
      <c r="K38" s="93">
        <f>[3]Slutanvändning!U300</f>
        <v>0</v>
      </c>
      <c r="L38" s="93">
        <f>[3]Slutanvändning!V300</f>
        <v>0</v>
      </c>
      <c r="M38" s="93"/>
      <c r="N38" s="93"/>
      <c r="O38" s="93"/>
      <c r="P38" s="93">
        <f t="shared" si="4"/>
        <v>40363</v>
      </c>
      <c r="Q38" s="33"/>
      <c r="R38" s="44"/>
      <c r="S38" s="152" t="str">
        <f>ROUND(B43/1000,0) &amp;" GWh"</f>
        <v>0 GWh</v>
      </c>
      <c r="T38" s="42"/>
      <c r="U38" s="36"/>
    </row>
    <row r="39" spans="1:47" ht="15.75">
      <c r="A39" s="5" t="s">
        <v>39</v>
      </c>
      <c r="B39" s="93">
        <f>[3]Slutanvändning!$N$314</f>
        <v>0</v>
      </c>
      <c r="C39" s="93">
        <f>[3]Slutanvändning!$N$315</f>
        <v>24</v>
      </c>
      <c r="D39" s="93">
        <f>[3]Slutanvändning!$N$308</f>
        <v>0</v>
      </c>
      <c r="E39" s="93">
        <f>[3]Slutanvändning!$Q$309</f>
        <v>0</v>
      </c>
      <c r="F39" s="93">
        <f>[3]Slutanvändning!$N$310</f>
        <v>0</v>
      </c>
      <c r="G39" s="93">
        <f>[3]Slutanvändning!$N$311</f>
        <v>0</v>
      </c>
      <c r="H39" s="93">
        <f>[3]Slutanvändning!$N$312</f>
        <v>0</v>
      </c>
      <c r="I39" s="93">
        <f>[3]Slutanvändning!$N$313</f>
        <v>0</v>
      </c>
      <c r="J39" s="93">
        <v>0</v>
      </c>
      <c r="K39" s="93">
        <f>[3]Slutanvändning!U309</f>
        <v>0</v>
      </c>
      <c r="L39" s="93">
        <f>[3]Slutanvändning!V309</f>
        <v>0</v>
      </c>
      <c r="M39" s="93"/>
      <c r="N39" s="93"/>
      <c r="O39" s="93"/>
      <c r="P39" s="93">
        <f>SUM(B39:N39)</f>
        <v>24</v>
      </c>
      <c r="Q39" s="33"/>
      <c r="R39" s="41"/>
      <c r="S39" s="10"/>
      <c r="T39" s="64"/>
    </row>
    <row r="40" spans="1:47" ht="15.75">
      <c r="A40" s="5" t="s">
        <v>14</v>
      </c>
      <c r="B40" s="106">
        <f>SUM(B32:B39)</f>
        <v>71030.55</v>
      </c>
      <c r="C40" s="93">
        <f t="shared" ref="C40:O40" si="5">SUM(C32:C39)</f>
        <v>141331</v>
      </c>
      <c r="D40" s="93">
        <f t="shared" si="5"/>
        <v>147766</v>
      </c>
      <c r="E40" s="93">
        <f t="shared" si="5"/>
        <v>0</v>
      </c>
      <c r="F40" s="93">
        <f>SUM(F32:F39)</f>
        <v>110015</v>
      </c>
      <c r="G40" s="93">
        <f t="shared" si="5"/>
        <v>28428</v>
      </c>
      <c r="H40" s="93">
        <f t="shared" si="5"/>
        <v>4968</v>
      </c>
      <c r="I40" s="106">
        <f>SUM(I32:I39)</f>
        <v>7900</v>
      </c>
      <c r="J40" s="93">
        <f t="shared" si="5"/>
        <v>0</v>
      </c>
      <c r="K40" s="93">
        <f t="shared" si="5"/>
        <v>0</v>
      </c>
      <c r="L40" s="93">
        <f t="shared" si="5"/>
        <v>0</v>
      </c>
      <c r="M40" s="93">
        <f t="shared" si="5"/>
        <v>0</v>
      </c>
      <c r="N40" s="93">
        <f t="shared" si="5"/>
        <v>0</v>
      </c>
      <c r="O40" s="93">
        <f t="shared" si="5"/>
        <v>0</v>
      </c>
      <c r="P40" s="106">
        <f>SUM(B40:N40)</f>
        <v>511438.55</v>
      </c>
      <c r="Q40" s="33"/>
      <c r="R40" s="41"/>
      <c r="S40" s="10" t="s">
        <v>25</v>
      </c>
      <c r="T40" s="64" t="s">
        <v>26</v>
      </c>
    </row>
    <row r="41" spans="1:47">
      <c r="B41" s="60"/>
      <c r="C41" s="60"/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6"/>
      <c r="R41" s="41" t="s">
        <v>40</v>
      </c>
      <c r="S41" s="65" t="str">
        <f>ROUND((B46+C46)/1000,0) &amp;" GWh"</f>
        <v>11 GWh</v>
      </c>
      <c r="T41" s="119"/>
    </row>
    <row r="42" spans="1:47">
      <c r="A42" s="46" t="s">
        <v>43</v>
      </c>
      <c r="B42" s="94">
        <f>B39+B38+B37</f>
        <v>37776</v>
      </c>
      <c r="C42" s="94">
        <f>C39+C38+C37</f>
        <v>45972</v>
      </c>
      <c r="D42" s="94">
        <f>D39+D38+D37</f>
        <v>534</v>
      </c>
      <c r="E42" s="94">
        <f t="shared" ref="E42:P42" si="6">E39+E38+E37</f>
        <v>0</v>
      </c>
      <c r="F42" s="95">
        <f t="shared" si="6"/>
        <v>0</v>
      </c>
      <c r="G42" s="94">
        <f t="shared" si="6"/>
        <v>0</v>
      </c>
      <c r="H42" s="94">
        <f t="shared" si="6"/>
        <v>4968</v>
      </c>
      <c r="I42" s="95">
        <f t="shared" si="6"/>
        <v>7900</v>
      </c>
      <c r="J42" s="94">
        <f t="shared" si="6"/>
        <v>0</v>
      </c>
      <c r="K42" s="94">
        <f t="shared" si="6"/>
        <v>0</v>
      </c>
      <c r="L42" s="94">
        <f t="shared" si="6"/>
        <v>0</v>
      </c>
      <c r="M42" s="94">
        <f t="shared" si="6"/>
        <v>0</v>
      </c>
      <c r="N42" s="94">
        <f t="shared" si="6"/>
        <v>0</v>
      </c>
      <c r="O42" s="94">
        <f t="shared" si="6"/>
        <v>0</v>
      </c>
      <c r="P42" s="94">
        <f t="shared" si="6"/>
        <v>97150</v>
      </c>
      <c r="Q42" s="34"/>
      <c r="R42" s="41" t="s">
        <v>41</v>
      </c>
      <c r="S42" s="11" t="str">
        <f>ROUND(P42/1000,0) &amp;" GWh"</f>
        <v>97 GWh</v>
      </c>
      <c r="T42" s="42">
        <f>P42/P40</f>
        <v>0.1899543943255744</v>
      </c>
    </row>
    <row r="43" spans="1:47">
      <c r="A43" s="47" t="s">
        <v>45</v>
      </c>
      <c r="B43" s="95"/>
      <c r="C43" s="114">
        <f>C40+C24-C7+C46</f>
        <v>152637.48000000001</v>
      </c>
      <c r="D43" s="114">
        <f t="shared" ref="D43:O43" si="7">D11+D24+D40</f>
        <v>147766</v>
      </c>
      <c r="E43" s="114">
        <f t="shared" si="7"/>
        <v>0</v>
      </c>
      <c r="F43" s="114">
        <f t="shared" si="7"/>
        <v>110015</v>
      </c>
      <c r="G43" s="114">
        <f t="shared" si="7"/>
        <v>28428</v>
      </c>
      <c r="H43" s="114">
        <f t="shared" si="7"/>
        <v>4968</v>
      </c>
      <c r="I43" s="114">
        <f t="shared" si="7"/>
        <v>7900</v>
      </c>
      <c r="J43" s="114">
        <f t="shared" si="7"/>
        <v>0</v>
      </c>
      <c r="K43" s="114">
        <f t="shared" si="7"/>
        <v>0</v>
      </c>
      <c r="L43" s="114">
        <f t="shared" si="7"/>
        <v>0</v>
      </c>
      <c r="M43" s="114">
        <f t="shared" si="7"/>
        <v>0</v>
      </c>
      <c r="N43" s="114">
        <f t="shared" si="7"/>
        <v>0</v>
      </c>
      <c r="O43" s="114">
        <f t="shared" si="7"/>
        <v>0</v>
      </c>
      <c r="P43" s="115">
        <f>SUM(C43:O43)</f>
        <v>451714.48</v>
      </c>
      <c r="Q43" s="34"/>
      <c r="R43" s="41" t="s">
        <v>42</v>
      </c>
      <c r="S43" s="11" t="str">
        <f>ROUND(P36/1000,0) &amp;" GWh"</f>
        <v>80 GWh</v>
      </c>
      <c r="T43" s="63">
        <f>P36/P40</f>
        <v>0.15681062759152592</v>
      </c>
    </row>
    <row r="44" spans="1:47">
      <c r="A44" s="47" t="s">
        <v>46</v>
      </c>
      <c r="B44" s="103"/>
      <c r="C44" s="103">
        <f>C43/$P$43</f>
        <v>0.33790698938851821</v>
      </c>
      <c r="D44" s="103">
        <f t="shared" ref="D44:P44" si="8">D43/$P$43</f>
        <v>0.32712256644949705</v>
      </c>
      <c r="E44" s="103">
        <f t="shared" si="8"/>
        <v>0</v>
      </c>
      <c r="F44" s="103">
        <f t="shared" si="8"/>
        <v>0.24354986362181705</v>
      </c>
      <c r="G44" s="103">
        <f t="shared" si="8"/>
        <v>6.2933559269563372E-2</v>
      </c>
      <c r="H44" s="103">
        <f t="shared" si="8"/>
        <v>1.0998097736428552E-2</v>
      </c>
      <c r="I44" s="103">
        <f t="shared" si="8"/>
        <v>1.7488923534175835E-2</v>
      </c>
      <c r="J44" s="103">
        <f t="shared" si="8"/>
        <v>0</v>
      </c>
      <c r="K44" s="103">
        <f t="shared" si="8"/>
        <v>0</v>
      </c>
      <c r="L44" s="103">
        <f t="shared" si="8"/>
        <v>0</v>
      </c>
      <c r="M44" s="103">
        <f t="shared" si="8"/>
        <v>0</v>
      </c>
      <c r="N44" s="103">
        <f t="shared" si="8"/>
        <v>0</v>
      </c>
      <c r="O44" s="103">
        <f t="shared" si="8"/>
        <v>0</v>
      </c>
      <c r="P44" s="103">
        <f t="shared" si="8"/>
        <v>1</v>
      </c>
      <c r="Q44" s="34"/>
      <c r="R44" s="41" t="s">
        <v>44</v>
      </c>
      <c r="S44" s="11" t="str">
        <f>ROUND(P34/1000,0) &amp;" GWh"</f>
        <v>21 GWh</v>
      </c>
      <c r="T44" s="42">
        <f>P34/P40</f>
        <v>4.1865342375931577E-2</v>
      </c>
      <c r="U44" s="36"/>
    </row>
    <row r="45" spans="1:47">
      <c r="A45" s="48"/>
      <c r="B45" s="104"/>
      <c r="C45" s="56"/>
      <c r="D45" s="56"/>
      <c r="E45" s="56"/>
      <c r="F45" s="67"/>
      <c r="G45" s="56"/>
      <c r="H45" s="56"/>
      <c r="I45" s="67"/>
      <c r="J45" s="56"/>
      <c r="K45" s="56"/>
      <c r="L45" s="56"/>
      <c r="M45" s="56"/>
      <c r="N45" s="67"/>
      <c r="O45" s="67"/>
      <c r="P45" s="67"/>
      <c r="Q45" s="34"/>
      <c r="R45" s="41" t="s">
        <v>31</v>
      </c>
      <c r="S45" s="11" t="str">
        <f>ROUND(P32/1000,0) &amp;" GWh"</f>
        <v>1 GWh</v>
      </c>
      <c r="T45" s="42">
        <f>P32/P40</f>
        <v>2.8292744064756167E-3</v>
      </c>
      <c r="U45" s="36"/>
    </row>
    <row r="46" spans="1:47">
      <c r="A46" s="48" t="s">
        <v>49</v>
      </c>
      <c r="B46" s="68">
        <f>B24+B26-B40</f>
        <v>0.44999999999708962</v>
      </c>
      <c r="C46" s="68">
        <f>(C40+C24)*0.08</f>
        <v>11306.48</v>
      </c>
      <c r="D46" s="56"/>
      <c r="E46" s="56"/>
      <c r="F46" s="67"/>
      <c r="G46" s="56"/>
      <c r="H46" s="56"/>
      <c r="I46" s="67"/>
      <c r="J46" s="56"/>
      <c r="K46" s="56"/>
      <c r="L46" s="56"/>
      <c r="M46" s="56"/>
      <c r="N46" s="67"/>
      <c r="O46" s="67"/>
      <c r="P46" s="52"/>
      <c r="Q46" s="34"/>
      <c r="R46" s="41" t="s">
        <v>47</v>
      </c>
      <c r="S46" s="11" t="str">
        <f>ROUND(P33/1000,0) &amp;" GWh"</f>
        <v>137 GWh</v>
      </c>
      <c r="T46" s="63">
        <f>P33/P40</f>
        <v>0.26745148561836024</v>
      </c>
      <c r="U46" s="36"/>
    </row>
    <row r="47" spans="1:47">
      <c r="A47" s="48" t="s">
        <v>51</v>
      </c>
      <c r="B47" s="97">
        <f>B46/(B24+B26)</f>
        <v>6.3352620686332674E-6</v>
      </c>
      <c r="C47" s="97">
        <f>C46/(C40+C24)</f>
        <v>0.08</v>
      </c>
      <c r="D47" s="56"/>
      <c r="E47" s="56"/>
      <c r="F47" s="67"/>
      <c r="G47" s="56"/>
      <c r="H47" s="56"/>
      <c r="I47" s="67"/>
      <c r="J47" s="56"/>
      <c r="K47" s="56"/>
      <c r="L47" s="56"/>
      <c r="M47" s="56"/>
      <c r="N47" s="67"/>
      <c r="O47" s="67"/>
      <c r="P47" s="67"/>
      <c r="Q47" s="34"/>
      <c r="R47" s="41" t="s">
        <v>48</v>
      </c>
      <c r="S47" s="11" t="str">
        <f>ROUND(P35/1000,0) &amp;" GWh"</f>
        <v>174 GWh</v>
      </c>
      <c r="T47" s="63">
        <f>P35/P40</f>
        <v>0.34108887568213231</v>
      </c>
    </row>
    <row r="48" spans="1:47" ht="15.75" thickBot="1">
      <c r="A48" s="13"/>
      <c r="B48" s="98"/>
      <c r="C48" s="99"/>
      <c r="D48" s="100"/>
      <c r="E48" s="100"/>
      <c r="F48" s="101"/>
      <c r="G48" s="100"/>
      <c r="H48" s="100"/>
      <c r="I48" s="101"/>
      <c r="J48" s="100"/>
      <c r="K48" s="100"/>
      <c r="L48" s="100"/>
      <c r="M48" s="99"/>
      <c r="N48" s="102"/>
      <c r="O48" s="102"/>
      <c r="P48" s="102"/>
      <c r="Q48" s="87"/>
      <c r="R48" s="69" t="s">
        <v>50</v>
      </c>
      <c r="S48" s="11" t="str">
        <f>ROUND(P40/1000,0) &amp;" GWh"</f>
        <v>511 GWh</v>
      </c>
      <c r="T48" s="70">
        <f>SUM(T42:T47)</f>
        <v>1</v>
      </c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3"/>
      <c r="AH48" s="13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</row>
    <row r="49" spans="1:47">
      <c r="A49" s="16"/>
      <c r="B49" s="98"/>
      <c r="C49" s="99"/>
      <c r="D49" s="100"/>
      <c r="E49" s="100"/>
      <c r="F49" s="101"/>
      <c r="G49" s="100"/>
      <c r="H49" s="100"/>
      <c r="I49" s="101"/>
      <c r="J49" s="100"/>
      <c r="K49" s="100"/>
      <c r="L49" s="100"/>
      <c r="M49" s="99"/>
      <c r="N49" s="102"/>
      <c r="O49" s="102"/>
      <c r="P49" s="102"/>
      <c r="Q49" s="16"/>
      <c r="R49" s="13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3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</row>
    <row r="50" spans="1:47">
      <c r="A50" s="16"/>
      <c r="B50" s="98"/>
      <c r="C50" s="116"/>
      <c r="D50" s="100"/>
      <c r="E50" s="100"/>
      <c r="F50" s="101"/>
      <c r="G50" s="100"/>
      <c r="H50" s="100"/>
      <c r="I50" s="101"/>
      <c r="J50" s="100"/>
      <c r="K50" s="100"/>
      <c r="L50" s="100"/>
      <c r="M50" s="99"/>
      <c r="N50" s="102"/>
      <c r="O50" s="102"/>
      <c r="P50" s="102"/>
      <c r="Q50" s="16"/>
      <c r="R50" s="13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3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</row>
    <row r="51" spans="1:47">
      <c r="A51" s="16"/>
      <c r="B51" s="98"/>
      <c r="C51" s="99"/>
      <c r="D51" s="100"/>
      <c r="E51" s="100"/>
      <c r="F51" s="101"/>
      <c r="G51" s="100"/>
      <c r="H51" s="100"/>
      <c r="I51" s="101"/>
      <c r="J51" s="100"/>
      <c r="K51" s="100"/>
      <c r="L51" s="100"/>
      <c r="M51" s="99"/>
      <c r="N51" s="102"/>
      <c r="O51" s="102"/>
      <c r="P51" s="102"/>
      <c r="Q51" s="16"/>
      <c r="R51" s="13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3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</row>
    <row r="52" spans="1:47">
      <c r="A52" s="16"/>
      <c r="B52" s="98"/>
      <c r="C52" s="99"/>
      <c r="D52" s="100"/>
      <c r="E52" s="100"/>
      <c r="F52" s="101"/>
      <c r="G52" s="100"/>
      <c r="H52" s="100"/>
      <c r="I52" s="101"/>
      <c r="J52" s="100"/>
      <c r="K52" s="100"/>
      <c r="L52" s="100"/>
      <c r="M52" s="99"/>
      <c r="N52" s="102"/>
      <c r="O52" s="102"/>
      <c r="P52" s="102"/>
      <c r="Q52" s="16"/>
      <c r="R52" s="13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3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</row>
    <row r="53" spans="1:47">
      <c r="A53" s="16"/>
      <c r="B53" s="98"/>
      <c r="C53" s="99"/>
      <c r="D53" s="100"/>
      <c r="E53" s="100"/>
      <c r="F53" s="101"/>
      <c r="G53" s="100"/>
      <c r="H53" s="100"/>
      <c r="I53" s="101"/>
      <c r="J53" s="100"/>
      <c r="K53" s="100"/>
      <c r="L53" s="100"/>
      <c r="M53" s="99"/>
      <c r="N53" s="102"/>
      <c r="O53" s="102"/>
      <c r="P53" s="102"/>
      <c r="Q53" s="16"/>
      <c r="R53" s="13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3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</row>
    <row r="54" spans="1:47">
      <c r="A54" s="16"/>
      <c r="B54" s="98"/>
      <c r="C54" s="99"/>
      <c r="D54" s="100"/>
      <c r="E54" s="100"/>
      <c r="F54" s="101"/>
      <c r="G54" s="100"/>
      <c r="H54" s="100"/>
      <c r="I54" s="101"/>
      <c r="J54" s="100"/>
      <c r="K54" s="100"/>
      <c r="L54" s="100"/>
      <c r="M54" s="99"/>
      <c r="N54" s="102"/>
      <c r="O54" s="102"/>
      <c r="P54" s="102"/>
      <c r="Q54" s="16"/>
      <c r="R54" s="13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3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</row>
    <row r="55" spans="1:47" ht="15.75">
      <c r="A55" s="16"/>
      <c r="B55" s="98"/>
      <c r="C55" s="99"/>
      <c r="D55" s="100"/>
      <c r="E55" s="100"/>
      <c r="F55" s="101"/>
      <c r="G55" s="100"/>
      <c r="H55" s="100"/>
      <c r="I55" s="101"/>
      <c r="J55" s="100"/>
      <c r="K55" s="100"/>
      <c r="L55" s="100"/>
      <c r="M55" s="99"/>
      <c r="N55" s="102"/>
      <c r="O55" s="102"/>
      <c r="P55" s="102"/>
      <c r="Q55" s="16"/>
      <c r="R55" s="10"/>
      <c r="S55" s="45"/>
      <c r="T55" s="50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3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</row>
    <row r="56" spans="1:47" ht="15.75">
      <c r="A56" s="16"/>
      <c r="B56" s="14"/>
      <c r="C56" s="16"/>
      <c r="D56" s="15"/>
      <c r="E56" s="15"/>
      <c r="F56" s="24"/>
      <c r="G56" s="15"/>
      <c r="H56" s="15"/>
      <c r="I56" s="24"/>
      <c r="J56" s="15"/>
      <c r="K56" s="15"/>
      <c r="L56" s="15"/>
      <c r="M56" s="16"/>
      <c r="N56" s="17"/>
      <c r="O56" s="17"/>
      <c r="P56" s="17"/>
      <c r="Q56" s="16"/>
      <c r="R56" s="10"/>
      <c r="S56" s="45"/>
      <c r="T56" s="50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3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</row>
    <row r="57" spans="1:47" ht="15.75">
      <c r="A57" s="16"/>
      <c r="B57" s="14"/>
      <c r="C57" s="16"/>
      <c r="D57" s="15"/>
      <c r="E57" s="15"/>
      <c r="F57" s="24"/>
      <c r="G57" s="15"/>
      <c r="H57" s="15"/>
      <c r="I57" s="24"/>
      <c r="J57" s="15"/>
      <c r="K57" s="15"/>
      <c r="L57" s="15"/>
      <c r="M57" s="16"/>
      <c r="N57" s="17"/>
      <c r="O57" s="17"/>
      <c r="P57" s="17"/>
      <c r="Q57" s="16"/>
      <c r="R57" s="10"/>
      <c r="S57" s="45"/>
      <c r="T57" s="50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3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</row>
    <row r="58" spans="1:47" ht="15.75">
      <c r="A58" s="10"/>
      <c r="B58" s="72"/>
      <c r="C58" s="19"/>
      <c r="D58" s="73"/>
      <c r="E58" s="73"/>
      <c r="F58" s="74"/>
      <c r="G58" s="73"/>
      <c r="H58" s="73"/>
      <c r="I58" s="74"/>
      <c r="J58" s="73"/>
      <c r="K58" s="73"/>
      <c r="L58" s="73"/>
      <c r="M58" s="45"/>
      <c r="N58" s="84"/>
      <c r="O58" s="84"/>
      <c r="P58" s="75"/>
      <c r="Q58" s="10"/>
      <c r="R58" s="10"/>
      <c r="S58" s="45"/>
      <c r="T58" s="50"/>
    </row>
    <row r="59" spans="1:47" ht="15.75">
      <c r="A59" s="10"/>
      <c r="B59" s="72"/>
      <c r="C59" s="19"/>
      <c r="D59" s="73"/>
      <c r="E59" s="73"/>
      <c r="F59" s="74"/>
      <c r="G59" s="73"/>
      <c r="H59" s="73"/>
      <c r="I59" s="74"/>
      <c r="J59" s="73"/>
      <c r="K59" s="73"/>
      <c r="L59" s="73"/>
      <c r="M59" s="45"/>
      <c r="N59" s="84"/>
      <c r="O59" s="84"/>
      <c r="P59" s="75"/>
      <c r="Q59" s="10"/>
      <c r="R59" s="10"/>
      <c r="S59" s="20"/>
      <c r="T59" s="21"/>
    </row>
    <row r="60" spans="1:47" ht="15.75">
      <c r="A60" s="10"/>
      <c r="B60" s="72"/>
      <c r="C60" s="19"/>
      <c r="D60" s="73"/>
      <c r="E60" s="73"/>
      <c r="F60" s="74"/>
      <c r="G60" s="73"/>
      <c r="H60" s="73"/>
      <c r="I60" s="74"/>
      <c r="J60" s="73"/>
      <c r="K60" s="73"/>
      <c r="L60" s="73"/>
      <c r="M60" s="45"/>
      <c r="N60" s="84"/>
      <c r="O60" s="84"/>
      <c r="P60" s="75"/>
      <c r="Q60" s="10"/>
      <c r="R60" s="10"/>
      <c r="S60" s="10"/>
      <c r="T60" s="45"/>
    </row>
    <row r="61" spans="1:47" ht="15.75">
      <c r="A61" s="9"/>
      <c r="B61" s="72"/>
      <c r="C61" s="19"/>
      <c r="D61" s="73"/>
      <c r="E61" s="73"/>
      <c r="F61" s="74"/>
      <c r="G61" s="73"/>
      <c r="H61" s="73"/>
      <c r="I61" s="74"/>
      <c r="J61" s="73"/>
      <c r="K61" s="73"/>
      <c r="L61" s="73"/>
      <c r="M61" s="45"/>
      <c r="N61" s="84"/>
      <c r="O61" s="84"/>
      <c r="P61" s="75"/>
      <c r="Q61" s="10"/>
      <c r="R61" s="10"/>
      <c r="S61" s="77"/>
      <c r="T61" s="78"/>
    </row>
    <row r="62" spans="1:47" ht="15.75">
      <c r="A62" s="10"/>
      <c r="B62" s="72"/>
      <c r="C62" s="19"/>
      <c r="D62" s="72"/>
      <c r="E62" s="72"/>
      <c r="F62" s="76"/>
      <c r="G62" s="72"/>
      <c r="H62" s="72"/>
      <c r="I62" s="76"/>
      <c r="J62" s="72"/>
      <c r="K62" s="72"/>
      <c r="L62" s="72"/>
      <c r="M62" s="45"/>
      <c r="N62" s="84"/>
      <c r="O62" s="84"/>
      <c r="P62" s="75"/>
      <c r="Q62" s="10"/>
      <c r="R62" s="10"/>
      <c r="S62" s="45"/>
      <c r="T62" s="50"/>
    </row>
    <row r="63" spans="1:47" ht="15.75">
      <c r="A63" s="10"/>
      <c r="B63" s="72"/>
      <c r="C63" s="10"/>
      <c r="D63" s="72"/>
      <c r="E63" s="72"/>
      <c r="F63" s="76"/>
      <c r="G63" s="72"/>
      <c r="H63" s="72"/>
      <c r="I63" s="76"/>
      <c r="J63" s="72"/>
      <c r="K63" s="72"/>
      <c r="L63" s="72"/>
      <c r="M63" s="10"/>
      <c r="N63" s="75"/>
      <c r="O63" s="75"/>
      <c r="P63" s="75"/>
      <c r="Q63" s="10"/>
      <c r="R63" s="10"/>
      <c r="S63" s="45"/>
      <c r="T63" s="50"/>
    </row>
    <row r="64" spans="1:47" ht="15.75">
      <c r="A64" s="10"/>
      <c r="B64" s="72"/>
      <c r="C64" s="10"/>
      <c r="D64" s="72"/>
      <c r="E64" s="72"/>
      <c r="F64" s="76"/>
      <c r="G64" s="72"/>
      <c r="H64" s="72"/>
      <c r="I64" s="76"/>
      <c r="J64" s="72"/>
      <c r="K64" s="72"/>
      <c r="L64" s="72"/>
      <c r="M64" s="10"/>
      <c r="N64" s="75"/>
      <c r="O64" s="75"/>
      <c r="P64" s="75"/>
      <c r="Q64" s="10"/>
      <c r="R64" s="10"/>
      <c r="S64" s="45"/>
      <c r="T64" s="50"/>
    </row>
    <row r="65" spans="1:20" ht="15.75">
      <c r="A65" s="10"/>
      <c r="B65" s="56"/>
      <c r="C65" s="10"/>
      <c r="D65" s="56"/>
      <c r="E65" s="56"/>
      <c r="F65" s="67"/>
      <c r="G65" s="56"/>
      <c r="H65" s="56"/>
      <c r="I65" s="67"/>
      <c r="J65" s="56"/>
      <c r="K65" s="72"/>
      <c r="L65" s="72"/>
      <c r="M65" s="10"/>
      <c r="N65" s="75"/>
      <c r="O65" s="75"/>
      <c r="P65" s="75"/>
      <c r="Q65" s="10"/>
      <c r="R65" s="10"/>
      <c r="S65" s="45"/>
      <c r="T65" s="50"/>
    </row>
    <row r="66" spans="1:20" ht="15.75">
      <c r="A66" s="10"/>
      <c r="B66" s="56"/>
      <c r="C66" s="10"/>
      <c r="D66" s="56"/>
      <c r="E66" s="56"/>
      <c r="F66" s="67"/>
      <c r="G66" s="56"/>
      <c r="H66" s="56"/>
      <c r="I66" s="67"/>
      <c r="J66" s="56"/>
      <c r="K66" s="72"/>
      <c r="L66" s="72"/>
      <c r="M66" s="10"/>
      <c r="N66" s="75"/>
      <c r="O66" s="75"/>
      <c r="P66" s="75"/>
      <c r="Q66" s="10"/>
      <c r="R66" s="10"/>
      <c r="S66" s="45"/>
      <c r="T66" s="50"/>
    </row>
    <row r="67" spans="1:20" ht="15.75">
      <c r="A67" s="10"/>
      <c r="B67" s="56"/>
      <c r="C67" s="10"/>
      <c r="D67" s="56"/>
      <c r="E67" s="56"/>
      <c r="F67" s="67"/>
      <c r="G67" s="56"/>
      <c r="H67" s="56"/>
      <c r="I67" s="67"/>
      <c r="J67" s="56"/>
      <c r="K67" s="72"/>
      <c r="L67" s="72"/>
      <c r="M67" s="10"/>
      <c r="N67" s="75"/>
      <c r="O67" s="75"/>
      <c r="P67" s="75"/>
      <c r="Q67" s="10"/>
      <c r="R67" s="10"/>
      <c r="S67" s="45"/>
      <c r="T67" s="50"/>
    </row>
    <row r="68" spans="1:20" ht="15.75">
      <c r="A68" s="10"/>
      <c r="B68" s="56"/>
      <c r="C68" s="10"/>
      <c r="D68" s="56"/>
      <c r="E68" s="56"/>
      <c r="F68" s="67"/>
      <c r="G68" s="56"/>
      <c r="H68" s="56"/>
      <c r="I68" s="67"/>
      <c r="J68" s="56"/>
      <c r="K68" s="72"/>
      <c r="L68" s="72"/>
      <c r="M68" s="10"/>
      <c r="N68" s="75"/>
      <c r="O68" s="75"/>
      <c r="P68" s="75"/>
      <c r="Q68" s="10"/>
      <c r="R68" s="51"/>
      <c r="S68" s="20"/>
      <c r="T68" s="23"/>
    </row>
    <row r="69" spans="1:20">
      <c r="A69" s="10"/>
      <c r="B69" s="56"/>
      <c r="C69" s="10"/>
      <c r="D69" s="56"/>
      <c r="E69" s="56"/>
      <c r="F69" s="67"/>
      <c r="G69" s="56"/>
      <c r="H69" s="56"/>
      <c r="I69" s="67"/>
      <c r="J69" s="56"/>
      <c r="K69" s="72"/>
      <c r="L69" s="72"/>
      <c r="M69" s="10"/>
      <c r="N69" s="75"/>
      <c r="O69" s="75"/>
      <c r="P69" s="75"/>
      <c r="Q69" s="10"/>
    </row>
    <row r="70" spans="1:20">
      <c r="A70" s="10"/>
      <c r="B70" s="56"/>
      <c r="C70" s="10"/>
      <c r="D70" s="56"/>
      <c r="E70" s="56"/>
      <c r="F70" s="67"/>
      <c r="G70" s="56"/>
      <c r="H70" s="56"/>
      <c r="I70" s="67"/>
      <c r="J70" s="56"/>
      <c r="K70" s="72"/>
      <c r="L70" s="72"/>
      <c r="M70" s="10"/>
      <c r="N70" s="75"/>
      <c r="O70" s="75"/>
      <c r="P70" s="75"/>
      <c r="Q70" s="10"/>
    </row>
    <row r="71" spans="1:20" ht="15.75">
      <c r="A71" s="10"/>
      <c r="B71" s="22"/>
      <c r="C71" s="10"/>
      <c r="D71" s="22"/>
      <c r="E71" s="22"/>
      <c r="F71" s="25"/>
      <c r="G71" s="22"/>
      <c r="H71" s="22"/>
      <c r="I71" s="25"/>
      <c r="J71" s="22"/>
      <c r="K71" s="72"/>
      <c r="L71" s="72"/>
      <c r="M71" s="10"/>
      <c r="N71" s="75"/>
      <c r="O71" s="75"/>
      <c r="P71" s="75"/>
      <c r="Q71" s="10"/>
    </row>
  </sheetData>
  <pageMargins left="0.7" right="0.7" top="0.75" bottom="0.75" header="0.3" footer="0.3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U71"/>
  <sheetViews>
    <sheetView topLeftCell="A17" zoomScale="70" zoomScaleNormal="70" workbookViewId="0">
      <selection activeCell="H64" sqref="H64"/>
    </sheetView>
  </sheetViews>
  <sheetFormatPr defaultColWidth="8.625" defaultRowHeight="15"/>
  <cols>
    <col min="1" max="1" width="49.5" style="12" customWidth="1"/>
    <col min="2" max="2" width="17.625" style="52" customWidth="1"/>
    <col min="3" max="3" width="17.625" style="12" customWidth="1"/>
    <col min="4" max="12" width="17.625" style="52" customWidth="1"/>
    <col min="13" max="20" width="17.625" style="12" customWidth="1"/>
    <col min="21" max="16384" width="8.625" style="12"/>
  </cols>
  <sheetData>
    <row r="1" spans="1:34" ht="18.75">
      <c r="A1" s="3" t="s">
        <v>0</v>
      </c>
      <c r="Q1" s="4"/>
      <c r="R1" s="4"/>
      <c r="S1" s="4"/>
      <c r="T1" s="4"/>
    </row>
    <row r="2" spans="1:34" ht="15.75">
      <c r="A2" s="79" t="s">
        <v>77</v>
      </c>
      <c r="Q2" s="5"/>
      <c r="AG2" s="53"/>
      <c r="AH2" s="5"/>
    </row>
    <row r="3" spans="1:34" ht="30">
      <c r="A3" s="6">
        <v>2017</v>
      </c>
      <c r="C3" s="54" t="s">
        <v>1</v>
      </c>
      <c r="D3" s="54" t="s">
        <v>32</v>
      </c>
      <c r="E3" s="54" t="s">
        <v>2</v>
      </c>
      <c r="F3" s="55" t="s">
        <v>3</v>
      </c>
      <c r="G3" s="54" t="s">
        <v>17</v>
      </c>
      <c r="H3" s="54" t="s">
        <v>52</v>
      </c>
      <c r="I3" s="55" t="s">
        <v>5</v>
      </c>
      <c r="J3" s="54" t="s">
        <v>4</v>
      </c>
      <c r="K3" s="54" t="s">
        <v>6</v>
      </c>
      <c r="L3" s="54" t="s">
        <v>7</v>
      </c>
      <c r="M3" s="54" t="s">
        <v>68</v>
      </c>
      <c r="N3" s="54" t="s">
        <v>68</v>
      </c>
      <c r="O3" s="55" t="s">
        <v>68</v>
      </c>
      <c r="P3" s="57" t="s">
        <v>9</v>
      </c>
      <c r="Q3" s="53"/>
      <c r="AG3" s="53"/>
      <c r="AH3" s="53"/>
    </row>
    <row r="4" spans="1:34" s="29" customFormat="1" ht="11.25">
      <c r="A4" s="81" t="s">
        <v>60</v>
      </c>
      <c r="C4" s="80" t="s">
        <v>58</v>
      </c>
      <c r="D4" s="80" t="s">
        <v>59</v>
      </c>
      <c r="E4" s="27"/>
      <c r="F4" s="80" t="s">
        <v>61</v>
      </c>
      <c r="G4" s="27"/>
      <c r="H4" s="27"/>
      <c r="I4" s="80" t="s">
        <v>62</v>
      </c>
      <c r="J4" s="27"/>
      <c r="K4" s="27"/>
      <c r="L4" s="27"/>
      <c r="M4" s="27"/>
      <c r="N4" s="28"/>
      <c r="O4" s="28"/>
      <c r="P4" s="82" t="s">
        <v>66</v>
      </c>
      <c r="Q4" s="30"/>
      <c r="AG4" s="30"/>
      <c r="AH4" s="30"/>
    </row>
    <row r="5" spans="1:34" ht="15.75">
      <c r="A5" s="5" t="s">
        <v>53</v>
      </c>
      <c r="B5" s="60"/>
      <c r="C5" s="106">
        <f>[3]Solceller!$C$24</f>
        <v>456</v>
      </c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3">
        <f>SUM(D5:O5)</f>
        <v>0</v>
      </c>
      <c r="Q5" s="53"/>
      <c r="AG5" s="53"/>
      <c r="AH5" s="53"/>
    </row>
    <row r="6" spans="1:34" ht="15.75">
      <c r="A6" s="5" t="s">
        <v>73</v>
      </c>
      <c r="B6" s="60"/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>
        <f t="shared" ref="P6:P11" si="0">SUM(D6:O6)</f>
        <v>0</v>
      </c>
      <c r="Q6" s="53"/>
      <c r="AG6" s="53"/>
      <c r="AH6" s="53"/>
    </row>
    <row r="7" spans="1:34" ht="15.75">
      <c r="A7" s="5" t="s">
        <v>111</v>
      </c>
      <c r="B7" s="60"/>
      <c r="C7" s="93">
        <f>[3]Elproduktion!$N$842</f>
        <v>0</v>
      </c>
      <c r="D7" s="93">
        <f>[3]Elproduktion!$N$843</f>
        <v>0</v>
      </c>
      <c r="E7" s="93">
        <f>[3]Elproduktion!$Q$844</f>
        <v>0</v>
      </c>
      <c r="F7" s="93">
        <f>[3]Elproduktion!$N$845</f>
        <v>0</v>
      </c>
      <c r="G7" s="93">
        <f>[3]Elproduktion!$R$846</f>
        <v>0</v>
      </c>
      <c r="H7" s="93">
        <f>[3]Elproduktion!$S$847</f>
        <v>0</v>
      </c>
      <c r="I7" s="93">
        <f>[3]Elproduktion!$N$848</f>
        <v>0</v>
      </c>
      <c r="J7" s="93">
        <f>[3]Elproduktion!$T$846</f>
        <v>0</v>
      </c>
      <c r="K7" s="93">
        <f>[3]Elproduktion!U844</f>
        <v>0</v>
      </c>
      <c r="L7" s="93">
        <f>[3]Elproduktion!V844</f>
        <v>0</v>
      </c>
      <c r="M7" s="93"/>
      <c r="N7" s="93"/>
      <c r="O7" s="93"/>
      <c r="P7" s="93">
        <f t="shared" si="0"/>
        <v>0</v>
      </c>
      <c r="Q7" s="53"/>
      <c r="AG7" s="53"/>
      <c r="AH7" s="53"/>
    </row>
    <row r="8" spans="1:34" ht="15.75">
      <c r="A8" s="5" t="s">
        <v>11</v>
      </c>
      <c r="B8" s="60"/>
      <c r="C8" s="93">
        <f>[3]Elproduktion!$N$850</f>
        <v>0</v>
      </c>
      <c r="D8" s="93">
        <f>[3]Elproduktion!$N$851</f>
        <v>0</v>
      </c>
      <c r="E8" s="93">
        <f>[3]Elproduktion!$Q$852</f>
        <v>0</v>
      </c>
      <c r="F8" s="93">
        <f>[3]Elproduktion!$N$853</f>
        <v>0</v>
      </c>
      <c r="G8" s="93">
        <f>[3]Elproduktion!$R$854</f>
        <v>0</v>
      </c>
      <c r="H8" s="93">
        <f>[3]Elproduktion!$S$855</f>
        <v>0</v>
      </c>
      <c r="I8" s="93">
        <f>[3]Elproduktion!$N$856</f>
        <v>0</v>
      </c>
      <c r="J8" s="93">
        <f>[3]Elproduktion!$T$854</f>
        <v>0</v>
      </c>
      <c r="K8" s="93">
        <f>[3]Elproduktion!U852</f>
        <v>0</v>
      </c>
      <c r="L8" s="93">
        <f>[3]Elproduktion!V852</f>
        <v>0</v>
      </c>
      <c r="M8" s="93"/>
      <c r="N8" s="93"/>
      <c r="O8" s="93"/>
      <c r="P8" s="93">
        <f t="shared" si="0"/>
        <v>0</v>
      </c>
      <c r="Q8" s="53"/>
      <c r="AG8" s="53"/>
      <c r="AH8" s="53"/>
    </row>
    <row r="9" spans="1:34" ht="15.75">
      <c r="A9" s="5" t="s">
        <v>12</v>
      </c>
      <c r="B9" s="60"/>
      <c r="C9" s="93">
        <f>[3]Elproduktion!$N$858</f>
        <v>0</v>
      </c>
      <c r="D9" s="93">
        <f>[3]Elproduktion!$N$859</f>
        <v>0</v>
      </c>
      <c r="E9" s="93">
        <f>[3]Elproduktion!$Q$860</f>
        <v>0</v>
      </c>
      <c r="F9" s="93">
        <f>[3]Elproduktion!$N$861</f>
        <v>0</v>
      </c>
      <c r="G9" s="93">
        <f>[3]Elproduktion!$R$862</f>
        <v>0</v>
      </c>
      <c r="H9" s="93">
        <f>[3]Elproduktion!$S$863</f>
        <v>0</v>
      </c>
      <c r="I9" s="93">
        <f>[3]Elproduktion!$N$864</f>
        <v>0</v>
      </c>
      <c r="J9" s="93">
        <f>[3]Elproduktion!$T$862</f>
        <v>0</v>
      </c>
      <c r="K9" s="93">
        <f>[3]Elproduktion!U860</f>
        <v>0</v>
      </c>
      <c r="L9" s="93">
        <f>[3]Elproduktion!V860</f>
        <v>0</v>
      </c>
      <c r="M9" s="93"/>
      <c r="N9" s="93"/>
      <c r="O9" s="93"/>
      <c r="P9" s="93">
        <f t="shared" si="0"/>
        <v>0</v>
      </c>
      <c r="Q9" s="53"/>
      <c r="AG9" s="53"/>
      <c r="AH9" s="53"/>
    </row>
    <row r="10" spans="1:34" ht="15.75">
      <c r="A10" s="5" t="s">
        <v>13</v>
      </c>
      <c r="B10" s="60"/>
      <c r="C10" s="93">
        <f>[3]Elproduktion!$N$866</f>
        <v>3436</v>
      </c>
      <c r="D10" s="93">
        <f>[3]Elproduktion!$N$867</f>
        <v>0</v>
      </c>
      <c r="E10" s="93">
        <f>[3]Elproduktion!$Q$868</f>
        <v>0</v>
      </c>
      <c r="F10" s="93">
        <f>[3]Elproduktion!$N$869</f>
        <v>0</v>
      </c>
      <c r="G10" s="93">
        <f>[3]Elproduktion!$R$870</f>
        <v>0</v>
      </c>
      <c r="H10" s="93">
        <f>[3]Elproduktion!$S$871</f>
        <v>0</v>
      </c>
      <c r="I10" s="93">
        <f>[3]Elproduktion!$N$872</f>
        <v>0</v>
      </c>
      <c r="J10" s="93">
        <f>[3]Elproduktion!$T$870</f>
        <v>0</v>
      </c>
      <c r="K10" s="93">
        <f>[3]Elproduktion!U868</f>
        <v>0</v>
      </c>
      <c r="L10" s="93">
        <f>[3]Elproduktion!V868</f>
        <v>0</v>
      </c>
      <c r="M10" s="93"/>
      <c r="N10" s="93"/>
      <c r="O10" s="93"/>
      <c r="P10" s="93">
        <f t="shared" si="0"/>
        <v>0</v>
      </c>
      <c r="Q10" s="53"/>
      <c r="R10" s="5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3"/>
      <c r="AH10" s="53"/>
    </row>
    <row r="11" spans="1:34" ht="15.75">
      <c r="A11" s="5" t="s">
        <v>14</v>
      </c>
      <c r="B11" s="60"/>
      <c r="C11" s="106">
        <f>SUM(C5:C10)</f>
        <v>3892</v>
      </c>
      <c r="D11" s="93">
        <f t="shared" ref="D11:O11" si="1">SUM(D5:D10)</f>
        <v>0</v>
      </c>
      <c r="E11" s="93">
        <f t="shared" si="1"/>
        <v>0</v>
      </c>
      <c r="F11" s="93">
        <f t="shared" si="1"/>
        <v>0</v>
      </c>
      <c r="G11" s="93">
        <f t="shared" si="1"/>
        <v>0</v>
      </c>
      <c r="H11" s="93">
        <f t="shared" si="1"/>
        <v>0</v>
      </c>
      <c r="I11" s="93">
        <f t="shared" si="1"/>
        <v>0</v>
      </c>
      <c r="J11" s="93">
        <f t="shared" si="1"/>
        <v>0</v>
      </c>
      <c r="K11" s="93">
        <f t="shared" si="1"/>
        <v>0</v>
      </c>
      <c r="L11" s="93">
        <f t="shared" si="1"/>
        <v>0</v>
      </c>
      <c r="M11" s="93">
        <f t="shared" si="1"/>
        <v>0</v>
      </c>
      <c r="N11" s="93">
        <f t="shared" si="1"/>
        <v>0</v>
      </c>
      <c r="O11" s="93">
        <f t="shared" si="1"/>
        <v>0</v>
      </c>
      <c r="P11" s="93">
        <f t="shared" si="0"/>
        <v>0</v>
      </c>
      <c r="Q11" s="53"/>
      <c r="R11" s="5"/>
      <c r="S11" s="59"/>
      <c r="T11" s="59"/>
      <c r="U11" s="59"/>
      <c r="V11" s="59"/>
      <c r="W11" s="59"/>
      <c r="X11" s="59"/>
      <c r="Y11" s="59"/>
      <c r="Z11" s="59"/>
      <c r="AA11" s="59"/>
      <c r="AB11" s="59"/>
      <c r="AC11" s="59"/>
      <c r="AD11" s="59"/>
      <c r="AE11" s="59"/>
      <c r="AF11" s="59"/>
      <c r="AG11" s="53"/>
      <c r="AH11" s="53"/>
    </row>
    <row r="12" spans="1:34" ht="15.75">
      <c r="B12" s="60"/>
      <c r="C12" s="60"/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4"/>
      <c r="R12" s="4"/>
      <c r="S12" s="4"/>
      <c r="T12" s="4"/>
    </row>
    <row r="13" spans="1:34" ht="15.75">
      <c r="B13" s="60"/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4"/>
      <c r="R13" s="4"/>
      <c r="S13" s="4"/>
      <c r="T13" s="4"/>
    </row>
    <row r="14" spans="1:34" ht="18.75">
      <c r="A14" s="3" t="s">
        <v>15</v>
      </c>
      <c r="B14" s="7"/>
      <c r="C14" s="60"/>
      <c r="D14" s="7"/>
      <c r="E14" s="7"/>
      <c r="F14" s="7"/>
      <c r="G14" s="7"/>
      <c r="H14" s="7"/>
      <c r="I14" s="7"/>
      <c r="J14" s="60"/>
      <c r="K14" s="60"/>
      <c r="L14" s="60"/>
      <c r="M14" s="60"/>
      <c r="N14" s="60"/>
      <c r="O14" s="60"/>
      <c r="P14" s="7"/>
      <c r="Q14" s="4"/>
      <c r="R14" s="4"/>
      <c r="S14" s="4"/>
      <c r="T14" s="4"/>
    </row>
    <row r="15" spans="1:34" ht="15.75">
      <c r="A15" s="79" t="str">
        <f>A2</f>
        <v>1278 Båstad</v>
      </c>
      <c r="B15" s="60"/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4"/>
      <c r="R15" s="4"/>
      <c r="S15" s="4"/>
      <c r="T15" s="4"/>
    </row>
    <row r="16" spans="1:34" ht="30">
      <c r="A16" s="6">
        <v>2017</v>
      </c>
      <c r="B16" s="54" t="s">
        <v>16</v>
      </c>
      <c r="C16" s="67" t="s">
        <v>8</v>
      </c>
      <c r="D16" s="54" t="s">
        <v>32</v>
      </c>
      <c r="E16" s="54" t="s">
        <v>2</v>
      </c>
      <c r="F16" s="55" t="s">
        <v>3</v>
      </c>
      <c r="G16" s="54" t="s">
        <v>17</v>
      </c>
      <c r="H16" s="54" t="s">
        <v>52</v>
      </c>
      <c r="I16" s="55" t="s">
        <v>5</v>
      </c>
      <c r="J16" s="54" t="s">
        <v>4</v>
      </c>
      <c r="K16" s="54" t="s">
        <v>6</v>
      </c>
      <c r="L16" s="54" t="s">
        <v>7</v>
      </c>
      <c r="M16" s="54" t="s">
        <v>71</v>
      </c>
      <c r="N16" s="54" t="s">
        <v>68</v>
      </c>
      <c r="O16" s="55" t="s">
        <v>68</v>
      </c>
      <c r="P16" s="57" t="s">
        <v>9</v>
      </c>
      <c r="Q16" s="53"/>
      <c r="AG16" s="53"/>
      <c r="AH16" s="53"/>
    </row>
    <row r="17" spans="1:34" s="29" customFormat="1" ht="11.25">
      <c r="A17" s="81" t="s">
        <v>60</v>
      </c>
      <c r="B17" s="80" t="s">
        <v>63</v>
      </c>
      <c r="C17" s="49"/>
      <c r="D17" s="80" t="s">
        <v>59</v>
      </c>
      <c r="E17" s="27"/>
      <c r="F17" s="80" t="s">
        <v>61</v>
      </c>
      <c r="G17" s="27"/>
      <c r="H17" s="27"/>
      <c r="I17" s="80" t="s">
        <v>62</v>
      </c>
      <c r="J17" s="27"/>
      <c r="K17" s="27"/>
      <c r="L17" s="27"/>
      <c r="M17" s="27"/>
      <c r="N17" s="28"/>
      <c r="O17" s="28"/>
      <c r="P17" s="82" t="s">
        <v>66</v>
      </c>
      <c r="Q17" s="30"/>
      <c r="AG17" s="30"/>
      <c r="AH17" s="30"/>
    </row>
    <row r="18" spans="1:34" ht="15.75">
      <c r="A18" s="5" t="s">
        <v>18</v>
      </c>
      <c r="B18" s="110">
        <f>[3]Fjärrvärmeproduktion!$N$1178</f>
        <v>0</v>
      </c>
      <c r="C18" s="112"/>
      <c r="D18" s="112">
        <f>[3]Fjärrvärmeproduktion!$N$1179</f>
        <v>0</v>
      </c>
      <c r="E18" s="112">
        <f>[3]Fjärrvärmeproduktion!$Q$1180</f>
        <v>0</v>
      </c>
      <c r="F18" s="110">
        <f>[3]Fjärrvärmeproduktion!$N$1181</f>
        <v>0</v>
      </c>
      <c r="G18" s="112">
        <f>[3]Fjärrvärmeproduktion!$R$1182</f>
        <v>0</v>
      </c>
      <c r="H18" s="112">
        <f>[3]Fjärrvärmeproduktion!$S$1183</f>
        <v>0</v>
      </c>
      <c r="I18" s="110">
        <f>[3]Fjärrvärmeproduktion!$N$1184</f>
        <v>0</v>
      </c>
      <c r="J18" s="112">
        <f>[3]Fjärrvärmeproduktion!$T$1182</f>
        <v>0</v>
      </c>
      <c r="K18" s="112">
        <f>[3]Fjärrvärmeproduktion!U1180</f>
        <v>0</v>
      </c>
      <c r="L18" s="112">
        <f>[3]Fjärrvärmeproduktion!V1180</f>
        <v>0</v>
      </c>
      <c r="M18" s="112">
        <f>[3]Fjärrvärmeproduktion!$W$1183</f>
        <v>0</v>
      </c>
      <c r="N18" s="112"/>
      <c r="O18" s="112"/>
      <c r="P18" s="112">
        <f>SUM(C18:O18)</f>
        <v>0</v>
      </c>
      <c r="Q18" s="4"/>
      <c r="R18" s="4"/>
      <c r="S18" s="4"/>
      <c r="T18" s="4"/>
    </row>
    <row r="19" spans="1:34" ht="15.75">
      <c r="A19" s="5" t="s">
        <v>19</v>
      </c>
      <c r="B19" s="127">
        <f>[3]Fjärrvärmeproduktion!$N$1186</f>
        <v>0</v>
      </c>
      <c r="C19" s="112"/>
      <c r="D19" s="112">
        <f>[3]Fjärrvärmeproduktion!$N$1187</f>
        <v>0</v>
      </c>
      <c r="E19" s="112">
        <f>[3]Fjärrvärmeproduktion!$Q$1188</f>
        <v>0</v>
      </c>
      <c r="F19" s="110">
        <f>[3]Fjärrvärmeproduktion!$N$1189</f>
        <v>0</v>
      </c>
      <c r="G19" s="112">
        <f>[3]Fjärrvärmeproduktion!$R$1190</f>
        <v>0</v>
      </c>
      <c r="H19" s="112">
        <f>[3]Fjärrvärmeproduktion!$S$1191</f>
        <v>0</v>
      </c>
      <c r="I19" s="110">
        <f>[3]Fjärrvärmeproduktion!$N$1192</f>
        <v>0</v>
      </c>
      <c r="J19" s="112">
        <f>[3]Fjärrvärmeproduktion!$T$1190</f>
        <v>0</v>
      </c>
      <c r="K19" s="112">
        <f>[3]Fjärrvärmeproduktion!U1188</f>
        <v>0</v>
      </c>
      <c r="L19" s="112">
        <f>[3]Fjärrvärmeproduktion!V1188</f>
        <v>0</v>
      </c>
      <c r="M19" s="112">
        <f>[3]Fjärrvärmeproduktion!$W$1191</f>
        <v>0</v>
      </c>
      <c r="N19" s="112"/>
      <c r="O19" s="112"/>
      <c r="P19" s="112">
        <f t="shared" ref="P19:P24" si="2">SUM(C19:O19)</f>
        <v>0</v>
      </c>
      <c r="Q19" s="4"/>
      <c r="R19" s="4"/>
      <c r="S19" s="4"/>
      <c r="T19" s="4"/>
    </row>
    <row r="20" spans="1:34" ht="15.75">
      <c r="A20" s="5" t="s">
        <v>20</v>
      </c>
      <c r="B20" s="127">
        <f>[3]Fjärrvärmeproduktion!$N$1194</f>
        <v>0</v>
      </c>
      <c r="C20" s="112"/>
      <c r="D20" s="112">
        <f>[3]Fjärrvärmeproduktion!$N$1195</f>
        <v>0</v>
      </c>
      <c r="E20" s="112">
        <f>[3]Fjärrvärmeproduktion!$Q$1196</f>
        <v>0</v>
      </c>
      <c r="F20" s="110">
        <f>[3]Fjärrvärmeproduktion!$N$1197</f>
        <v>0</v>
      </c>
      <c r="G20" s="112">
        <f>[3]Fjärrvärmeproduktion!$R$1198</f>
        <v>0</v>
      </c>
      <c r="H20" s="112">
        <f>[3]Fjärrvärmeproduktion!$S$1199</f>
        <v>0</v>
      </c>
      <c r="I20" s="110">
        <f>[3]Fjärrvärmeproduktion!$N$1200</f>
        <v>0</v>
      </c>
      <c r="J20" s="112">
        <f>[3]Fjärrvärmeproduktion!$T$1198</f>
        <v>0</v>
      </c>
      <c r="K20" s="112">
        <f>[3]Fjärrvärmeproduktion!U1196</f>
        <v>0</v>
      </c>
      <c r="L20" s="112">
        <f>[3]Fjärrvärmeproduktion!V1196</f>
        <v>0</v>
      </c>
      <c r="M20" s="112">
        <f>[3]Fjärrvärmeproduktion!$W$1199</f>
        <v>0</v>
      </c>
      <c r="N20" s="112"/>
      <c r="O20" s="112"/>
      <c r="P20" s="112">
        <f t="shared" si="2"/>
        <v>0</v>
      </c>
      <c r="Q20" s="4"/>
      <c r="R20" s="4"/>
      <c r="S20" s="4"/>
      <c r="T20" s="4"/>
    </row>
    <row r="21" spans="1:34" ht="16.5" thickBot="1">
      <c r="A21" s="5" t="s">
        <v>21</v>
      </c>
      <c r="B21" s="127">
        <f>[3]Fjärrvärmeproduktion!$N$1202</f>
        <v>0</v>
      </c>
      <c r="C21" s="112"/>
      <c r="D21" s="112">
        <f>[3]Fjärrvärmeproduktion!$N$1203</f>
        <v>0</v>
      </c>
      <c r="E21" s="112">
        <f>[3]Fjärrvärmeproduktion!$Q$1204</f>
        <v>0</v>
      </c>
      <c r="F21" s="110">
        <f>[3]Fjärrvärmeproduktion!$N$1205</f>
        <v>0</v>
      </c>
      <c r="G21" s="112">
        <f>[3]Fjärrvärmeproduktion!$R$1206</f>
        <v>0</v>
      </c>
      <c r="H21" s="112">
        <f>[3]Fjärrvärmeproduktion!$S$1207</f>
        <v>0</v>
      </c>
      <c r="I21" s="110">
        <f>[3]Fjärrvärmeproduktion!$N$1208</f>
        <v>0</v>
      </c>
      <c r="J21" s="112">
        <f>[3]Fjärrvärmeproduktion!$T$1206</f>
        <v>0</v>
      </c>
      <c r="K21" s="112">
        <f>[3]Fjärrvärmeproduktion!U1204</f>
        <v>0</v>
      </c>
      <c r="L21" s="112">
        <f>[3]Fjärrvärmeproduktion!V1204</f>
        <v>0</v>
      </c>
      <c r="M21" s="112">
        <f>[3]Fjärrvärmeproduktion!$W$1207</f>
        <v>0</v>
      </c>
      <c r="N21" s="112"/>
      <c r="O21" s="112"/>
      <c r="P21" s="112">
        <f t="shared" si="2"/>
        <v>0</v>
      </c>
      <c r="Q21" s="4"/>
      <c r="R21" s="37"/>
      <c r="S21" s="37"/>
      <c r="T21" s="37"/>
    </row>
    <row r="22" spans="1:34" ht="15.75">
      <c r="A22" s="5" t="s">
        <v>22</v>
      </c>
      <c r="B22" s="127">
        <f>[3]Fjärrvärmeproduktion!$N$1210</f>
        <v>0</v>
      </c>
      <c r="C22" s="112"/>
      <c r="D22" s="112">
        <f>[3]Fjärrvärmeproduktion!$N$1211</f>
        <v>0</v>
      </c>
      <c r="E22" s="112">
        <f>[3]Fjärrvärmeproduktion!$Q$1212</f>
        <v>0</v>
      </c>
      <c r="F22" s="110">
        <f>[3]Fjärrvärmeproduktion!$N$1213</f>
        <v>0</v>
      </c>
      <c r="G22" s="112">
        <f>[3]Fjärrvärmeproduktion!$R$1214</f>
        <v>0</v>
      </c>
      <c r="H22" s="112">
        <f>[3]Fjärrvärmeproduktion!$S$1215</f>
        <v>0</v>
      </c>
      <c r="I22" s="110">
        <f>[3]Fjärrvärmeproduktion!$N$1216</f>
        <v>0</v>
      </c>
      <c r="J22" s="112">
        <f>[3]Fjärrvärmeproduktion!$T$1214</f>
        <v>0</v>
      </c>
      <c r="K22" s="112">
        <f>[3]Fjärrvärmeproduktion!U1212</f>
        <v>0</v>
      </c>
      <c r="L22" s="112">
        <f>[3]Fjärrvärmeproduktion!V1212</f>
        <v>0</v>
      </c>
      <c r="M22" s="112">
        <f>[3]Fjärrvärmeproduktion!$W$1215</f>
        <v>0</v>
      </c>
      <c r="N22" s="112"/>
      <c r="O22" s="112"/>
      <c r="P22" s="112">
        <f t="shared" si="2"/>
        <v>0</v>
      </c>
      <c r="Q22" s="31"/>
      <c r="R22" s="43" t="s">
        <v>24</v>
      </c>
      <c r="S22" s="88" t="str">
        <f>ROUND(P43/1000,0) &amp;" GWh"</f>
        <v>431 GWh</v>
      </c>
      <c r="T22" s="38"/>
      <c r="U22" s="36"/>
    </row>
    <row r="23" spans="1:34" ht="15.75">
      <c r="A23" s="5" t="s">
        <v>23</v>
      </c>
      <c r="B23" s="127">
        <f>[3]Fjärrvärmeproduktion!$N$1218</f>
        <v>0</v>
      </c>
      <c r="C23" s="112"/>
      <c r="D23" s="112">
        <f>[3]Fjärrvärmeproduktion!$N$1219</f>
        <v>0</v>
      </c>
      <c r="E23" s="112">
        <f>[3]Fjärrvärmeproduktion!$Q$1220</f>
        <v>0</v>
      </c>
      <c r="F23" s="110">
        <f>[3]Fjärrvärmeproduktion!$N$1221</f>
        <v>0</v>
      </c>
      <c r="G23" s="112">
        <f>[3]Fjärrvärmeproduktion!$R$1222</f>
        <v>0</v>
      </c>
      <c r="H23" s="112">
        <f>[3]Fjärrvärmeproduktion!$S$1223</f>
        <v>0</v>
      </c>
      <c r="I23" s="110">
        <f>[3]Fjärrvärmeproduktion!$N$1224</f>
        <v>0</v>
      </c>
      <c r="J23" s="112">
        <f>[3]Fjärrvärmeproduktion!$T$1222</f>
        <v>0</v>
      </c>
      <c r="K23" s="112">
        <f>[3]Fjärrvärmeproduktion!U1220</f>
        <v>0</v>
      </c>
      <c r="L23" s="112">
        <f>[3]Fjärrvärmeproduktion!V1220</f>
        <v>0</v>
      </c>
      <c r="M23" s="112">
        <f>[3]Fjärrvärmeproduktion!$W$1223</f>
        <v>0</v>
      </c>
      <c r="N23" s="112"/>
      <c r="O23" s="112"/>
      <c r="P23" s="112">
        <f t="shared" si="2"/>
        <v>0</v>
      </c>
      <c r="Q23" s="31"/>
      <c r="R23" s="41"/>
      <c r="S23" s="4"/>
      <c r="T23" s="39"/>
      <c r="U23" s="36"/>
    </row>
    <row r="24" spans="1:34" ht="15.75">
      <c r="A24" s="5" t="s">
        <v>14</v>
      </c>
      <c r="B24" s="126">
        <f>SUM(B18:B23)</f>
        <v>0</v>
      </c>
      <c r="C24" s="112">
        <f t="shared" ref="C24:O24" si="3">SUM(C18:C23)</f>
        <v>0</v>
      </c>
      <c r="D24" s="112">
        <f t="shared" si="3"/>
        <v>0</v>
      </c>
      <c r="E24" s="112">
        <f t="shared" si="3"/>
        <v>0</v>
      </c>
      <c r="F24" s="112">
        <f t="shared" si="3"/>
        <v>0</v>
      </c>
      <c r="G24" s="112">
        <f t="shared" si="3"/>
        <v>0</v>
      </c>
      <c r="H24" s="112">
        <f t="shared" si="3"/>
        <v>0</v>
      </c>
      <c r="I24" s="112">
        <f t="shared" si="3"/>
        <v>0</v>
      </c>
      <c r="J24" s="112">
        <f t="shared" si="3"/>
        <v>0</v>
      </c>
      <c r="K24" s="112">
        <f t="shared" si="3"/>
        <v>0</v>
      </c>
      <c r="L24" s="112">
        <f t="shared" si="3"/>
        <v>0</v>
      </c>
      <c r="M24" s="112">
        <f t="shared" si="3"/>
        <v>0</v>
      </c>
      <c r="N24" s="112">
        <f t="shared" si="3"/>
        <v>0</v>
      </c>
      <c r="O24" s="112">
        <f t="shared" si="3"/>
        <v>0</v>
      </c>
      <c r="P24" s="112">
        <f t="shared" si="2"/>
        <v>0</v>
      </c>
      <c r="Q24" s="31"/>
      <c r="R24" s="41"/>
      <c r="S24" s="4" t="s">
        <v>25</v>
      </c>
      <c r="T24" s="39" t="s">
        <v>26</v>
      </c>
      <c r="U24" s="36"/>
    </row>
    <row r="25" spans="1:34" ht="15.75">
      <c r="B25" s="109"/>
      <c r="C25" s="109"/>
      <c r="D25" s="109"/>
      <c r="E25" s="109"/>
      <c r="F25" s="109"/>
      <c r="G25" s="109"/>
      <c r="H25" s="109"/>
      <c r="I25" s="109"/>
      <c r="J25" s="109"/>
      <c r="K25" s="109"/>
      <c r="L25" s="109"/>
      <c r="M25" s="109"/>
      <c r="N25" s="109"/>
      <c r="O25" s="109"/>
      <c r="P25" s="109"/>
      <c r="Q25" s="31"/>
      <c r="R25" s="85" t="str">
        <f>C30</f>
        <v>El</v>
      </c>
      <c r="S25" s="61" t="str">
        <f>ROUND(C43/1000,0) &amp;" GWh"</f>
        <v>248 GWh</v>
      </c>
      <c r="T25" s="42">
        <f>C$44</f>
        <v>0.57590277446140503</v>
      </c>
      <c r="U25" s="36"/>
    </row>
    <row r="26" spans="1:34" ht="15.75">
      <c r="B26" s="110"/>
      <c r="C26" s="109"/>
      <c r="D26" s="109"/>
      <c r="E26" s="109"/>
      <c r="F26" s="109"/>
      <c r="G26" s="109"/>
      <c r="H26" s="109"/>
      <c r="I26" s="109"/>
      <c r="J26" s="109"/>
      <c r="K26" s="109"/>
      <c r="L26" s="109"/>
      <c r="M26" s="109"/>
      <c r="N26" s="109"/>
      <c r="O26" s="109"/>
      <c r="P26" s="109"/>
      <c r="Q26" s="31"/>
      <c r="R26" s="86" t="str">
        <f>D30</f>
        <v>Oljeprodukter</v>
      </c>
      <c r="S26" s="61" t="str">
        <f>ROUND(D43/1000,0) &amp;" GWh"</f>
        <v>140 GWh</v>
      </c>
      <c r="T26" s="42">
        <f>D$44</f>
        <v>0.3247438609218275</v>
      </c>
      <c r="U26" s="36"/>
    </row>
    <row r="27" spans="1:34" ht="15.75">
      <c r="B27" s="60"/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31"/>
      <c r="R27" s="86" t="str">
        <f>E30</f>
        <v>Kol och koks</v>
      </c>
      <c r="S27" s="61" t="str">
        <f>ROUND(E43/1000,0) &amp;" GWh"</f>
        <v>0 GWh</v>
      </c>
      <c r="T27" s="42">
        <f>E$44</f>
        <v>0</v>
      </c>
      <c r="U27" s="36"/>
    </row>
    <row r="28" spans="1:34" ht="18.75">
      <c r="A28" s="3" t="s">
        <v>27</v>
      </c>
      <c r="B28" s="7"/>
      <c r="C28" s="60"/>
      <c r="D28" s="7"/>
      <c r="E28" s="7"/>
      <c r="F28" s="7"/>
      <c r="G28" s="7"/>
      <c r="H28" s="7"/>
      <c r="I28" s="60"/>
      <c r="J28" s="60"/>
      <c r="K28" s="60"/>
      <c r="L28" s="60"/>
      <c r="M28" s="60"/>
      <c r="N28" s="60"/>
      <c r="O28" s="60"/>
      <c r="P28" s="60"/>
      <c r="Q28" s="31"/>
      <c r="R28" s="86" t="str">
        <f>F30</f>
        <v>Gasol/naturgas</v>
      </c>
      <c r="S28" s="61" t="str">
        <f>ROUND(F43/1000,0) &amp;" GWh"</f>
        <v>3 GWh</v>
      </c>
      <c r="T28" s="42">
        <f>F$44</f>
        <v>8.0738835602909113E-3</v>
      </c>
      <c r="U28" s="36"/>
    </row>
    <row r="29" spans="1:34" ht="15.75">
      <c r="A29" s="79" t="str">
        <f>A2</f>
        <v>1278 Båstad</v>
      </c>
      <c r="B29" s="60"/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31"/>
      <c r="R29" s="86" t="str">
        <f>G30</f>
        <v>Biodrivmedel</v>
      </c>
      <c r="S29" s="61" t="str">
        <f>ROUND(G43/1000,0) &amp;" GWh"</f>
        <v>22 GWh</v>
      </c>
      <c r="T29" s="42">
        <f>G$44</f>
        <v>5.0951872778636775E-2</v>
      </c>
      <c r="U29" s="36"/>
    </row>
    <row r="30" spans="1:34" ht="30">
      <c r="A30" s="6">
        <v>2017</v>
      </c>
      <c r="B30" s="67" t="s">
        <v>70</v>
      </c>
      <c r="C30" s="56" t="s">
        <v>8</v>
      </c>
      <c r="D30" s="54" t="s">
        <v>32</v>
      </c>
      <c r="E30" s="54" t="s">
        <v>2</v>
      </c>
      <c r="F30" s="55" t="s">
        <v>3</v>
      </c>
      <c r="G30" s="54" t="s">
        <v>28</v>
      </c>
      <c r="H30" s="54" t="s">
        <v>52</v>
      </c>
      <c r="I30" s="55" t="s">
        <v>5</v>
      </c>
      <c r="J30" s="54" t="s">
        <v>4</v>
      </c>
      <c r="K30" s="54" t="s">
        <v>6</v>
      </c>
      <c r="L30" s="54" t="s">
        <v>7</v>
      </c>
      <c r="M30" s="54" t="s">
        <v>71</v>
      </c>
      <c r="N30" s="54" t="s">
        <v>68</v>
      </c>
      <c r="O30" s="55" t="s">
        <v>68</v>
      </c>
      <c r="P30" s="57" t="s">
        <v>29</v>
      </c>
      <c r="Q30" s="31"/>
      <c r="R30" s="85" t="str">
        <f>H30</f>
        <v>Biobränslen</v>
      </c>
      <c r="S30" s="61" t="str">
        <f>ROUND(H43/1000,0) &amp;" GWh"</f>
        <v>17 GWh</v>
      </c>
      <c r="T30" s="42">
        <f>H$44</f>
        <v>4.0327608277839704E-2</v>
      </c>
      <c r="U30" s="36"/>
    </row>
    <row r="31" spans="1:34" s="29" customFormat="1">
      <c r="A31" s="26"/>
      <c r="B31" s="80" t="s">
        <v>65</v>
      </c>
      <c r="C31" s="83" t="s">
        <v>64</v>
      </c>
      <c r="D31" s="80" t="s">
        <v>59</v>
      </c>
      <c r="E31" s="27"/>
      <c r="F31" s="80" t="s">
        <v>61</v>
      </c>
      <c r="G31" s="80" t="s">
        <v>107</v>
      </c>
      <c r="H31" s="80" t="s">
        <v>69</v>
      </c>
      <c r="I31" s="80" t="s">
        <v>62</v>
      </c>
      <c r="J31" s="27"/>
      <c r="K31" s="27"/>
      <c r="L31" s="27"/>
      <c r="M31" s="27"/>
      <c r="N31" s="28"/>
      <c r="O31" s="28"/>
      <c r="P31" s="82" t="s">
        <v>67</v>
      </c>
      <c r="Q31" s="32"/>
      <c r="R31" s="85" t="str">
        <f>I30</f>
        <v>Biogas</v>
      </c>
      <c r="S31" s="61" t="str">
        <f>ROUND(I43/1000,0) &amp;" GWh"</f>
        <v>0 GWh</v>
      </c>
      <c r="T31" s="42">
        <f>I$44</f>
        <v>0</v>
      </c>
      <c r="U31" s="35"/>
      <c r="AG31" s="30"/>
      <c r="AH31" s="30"/>
    </row>
    <row r="32" spans="1:34" ht="15.75">
      <c r="A32" s="5" t="s">
        <v>30</v>
      </c>
      <c r="B32" s="110">
        <f>[3]Slutanvändning!$N$1709</f>
        <v>0</v>
      </c>
      <c r="C32" s="138">
        <f>[3]Slutanvändning!$N$1710</f>
        <v>14687</v>
      </c>
      <c r="D32" s="138">
        <f>[3]Slutanvändning!$N$1703</f>
        <v>13337</v>
      </c>
      <c r="E32" s="112">
        <f>[3]Slutanvändning!$Q$1704</f>
        <v>0</v>
      </c>
      <c r="F32" s="112">
        <f>[3]Slutanvändning!$N$1705</f>
        <v>0</v>
      </c>
      <c r="G32" s="110">
        <f>[3]Slutanvändning!$N$1706</f>
        <v>2934</v>
      </c>
      <c r="H32" s="112">
        <f>[3]Slutanvändning!$N$1707</f>
        <v>0</v>
      </c>
      <c r="I32" s="112">
        <f>[3]Slutanvändning!$N$1708</f>
        <v>0</v>
      </c>
      <c r="J32" s="112">
        <v>0</v>
      </c>
      <c r="K32" s="112">
        <f>[3]Slutanvändning!U1704</f>
        <v>0</v>
      </c>
      <c r="L32" s="112">
        <f>[3]Slutanvändning!V1704</f>
        <v>0</v>
      </c>
      <c r="M32" s="112"/>
      <c r="N32" s="112"/>
      <c r="O32" s="112"/>
      <c r="P32" s="112">
        <f t="shared" ref="P32:P38" si="4">SUM(B32:N32)</f>
        <v>30958</v>
      </c>
      <c r="Q32" s="33"/>
      <c r="R32" s="86" t="str">
        <f>J30</f>
        <v>Avlutar</v>
      </c>
      <c r="S32" s="61" t="str">
        <f>ROUND(J43/1000,0) &amp;" GWh"</f>
        <v>0 GWh</v>
      </c>
      <c r="T32" s="42">
        <f>J$44</f>
        <v>0</v>
      </c>
      <c r="U32" s="36"/>
    </row>
    <row r="33" spans="1:47" ht="15.75">
      <c r="A33" s="5" t="s">
        <v>33</v>
      </c>
      <c r="B33" s="110">
        <f>[3]Slutanvändning!$N$1718</f>
        <v>0</v>
      </c>
      <c r="C33" s="138">
        <f>[3]Slutanvändning!$N$1719</f>
        <v>31041.497396289866</v>
      </c>
      <c r="D33" s="110">
        <f>[3]Slutanvändning!$N$1712</f>
        <v>944</v>
      </c>
      <c r="E33" s="112">
        <f>[3]Slutanvändning!$Q$1713</f>
        <v>0</v>
      </c>
      <c r="F33" s="112">
        <f>[3]Slutanvändning!$N$1714</f>
        <v>3476</v>
      </c>
      <c r="G33" s="138">
        <f>[3]Slutanvändning!$N$1715</f>
        <v>0</v>
      </c>
      <c r="H33" s="112">
        <f>[3]Slutanvändning!$N$1716</f>
        <v>120</v>
      </c>
      <c r="I33" s="112">
        <f>[3]Slutanvändning!$N$1717</f>
        <v>0</v>
      </c>
      <c r="J33" s="112">
        <v>0</v>
      </c>
      <c r="K33" s="112">
        <f>[3]Slutanvändning!U1713</f>
        <v>0</v>
      </c>
      <c r="L33" s="112">
        <f>[3]Slutanvändning!V1713</f>
        <v>0</v>
      </c>
      <c r="M33" s="112"/>
      <c r="N33" s="112"/>
      <c r="O33" s="112"/>
      <c r="P33" s="148">
        <f t="shared" si="4"/>
        <v>35581.497396289866</v>
      </c>
      <c r="Q33" s="33"/>
      <c r="R33" s="85" t="str">
        <f>K30</f>
        <v>Torv</v>
      </c>
      <c r="S33" s="61" t="str">
        <f>ROUND(K43/1000,0) &amp;" GWh"</f>
        <v>0 GWh</v>
      </c>
      <c r="T33" s="42">
        <f>K$44</f>
        <v>0</v>
      </c>
      <c r="U33" s="36"/>
    </row>
    <row r="34" spans="1:47" ht="15.75">
      <c r="A34" s="5" t="s">
        <v>34</v>
      </c>
      <c r="B34" s="110">
        <f>[3]Slutanvändning!$N$1727</f>
        <v>0</v>
      </c>
      <c r="C34" s="138">
        <f>[3]Slutanvändning!$N$1728</f>
        <v>13468.25</v>
      </c>
      <c r="D34" s="110">
        <f>[3]Slutanvändning!$N$1721</f>
        <v>1444</v>
      </c>
      <c r="E34" s="112">
        <f>[3]Slutanvändning!$Q$1722</f>
        <v>0</v>
      </c>
      <c r="F34" s="112">
        <f>[3]Slutanvändning!$N$1723</f>
        <v>0</v>
      </c>
      <c r="G34" s="110">
        <f>[3]Slutanvändning!$N$1724</f>
        <v>0</v>
      </c>
      <c r="H34" s="112">
        <f>[3]Slutanvändning!$N$1725</f>
        <v>0</v>
      </c>
      <c r="I34" s="112">
        <f>[3]Slutanvändning!$N$1726</f>
        <v>0</v>
      </c>
      <c r="J34" s="112">
        <v>0</v>
      </c>
      <c r="K34" s="112">
        <f>[3]Slutanvändning!U1722</f>
        <v>0</v>
      </c>
      <c r="L34" s="112">
        <f>[3]Slutanvändning!V1722</f>
        <v>0</v>
      </c>
      <c r="M34" s="112"/>
      <c r="N34" s="112"/>
      <c r="O34" s="112"/>
      <c r="P34" s="148">
        <f t="shared" si="4"/>
        <v>14912.25</v>
      </c>
      <c r="Q34" s="33"/>
      <c r="R34" s="86" t="str">
        <f>L30</f>
        <v>Avfall</v>
      </c>
      <c r="S34" s="61" t="str">
        <f>ROUND(L43/1000,0) &amp;" GWh"</f>
        <v>0 GWh</v>
      </c>
      <c r="T34" s="42">
        <f>L$44</f>
        <v>0</v>
      </c>
      <c r="U34" s="36"/>
      <c r="V34" s="8"/>
      <c r="W34" s="59"/>
    </row>
    <row r="35" spans="1:47" ht="15.75">
      <c r="A35" s="5" t="s">
        <v>35</v>
      </c>
      <c r="B35" s="110">
        <f>[3]Slutanvändning!$N$1736</f>
        <v>0</v>
      </c>
      <c r="C35" s="110">
        <f>[3]Slutanvändning!$N$1737</f>
        <v>781</v>
      </c>
      <c r="D35" s="110">
        <f>[3]Slutanvändning!$N$1730</f>
        <v>122273</v>
      </c>
      <c r="E35" s="112">
        <f>[3]Slutanvändning!$Q$1731</f>
        <v>0</v>
      </c>
      <c r="F35" s="112">
        <f>[3]Slutanvändning!$N$1732</f>
        <v>0</v>
      </c>
      <c r="G35" s="138">
        <f>[3]Slutanvändning!$N$1733</f>
        <v>19002</v>
      </c>
      <c r="H35" s="112">
        <f>[3]Slutanvändning!$N$1734</f>
        <v>0</v>
      </c>
      <c r="I35" s="112">
        <f>[3]Slutanvändning!$N$1735</f>
        <v>0</v>
      </c>
      <c r="J35" s="112">
        <v>0</v>
      </c>
      <c r="K35" s="112">
        <f>[3]Slutanvändning!U1731</f>
        <v>0</v>
      </c>
      <c r="L35" s="112">
        <f>[3]Slutanvändning!V1731</f>
        <v>0</v>
      </c>
      <c r="M35" s="112"/>
      <c r="N35" s="112"/>
      <c r="O35" s="112"/>
      <c r="P35" s="148">
        <f>SUM(B35:N35)</f>
        <v>142056</v>
      </c>
      <c r="Q35" s="33"/>
      <c r="R35" s="85" t="str">
        <f>M30</f>
        <v>RT-flis</v>
      </c>
      <c r="S35" s="61" t="str">
        <f>ROUND(M43/1000,0) &amp;" GWh"</f>
        <v>0 GWh</v>
      </c>
      <c r="T35" s="42">
        <f>M$44</f>
        <v>0</v>
      </c>
      <c r="U35" s="36"/>
    </row>
    <row r="36" spans="1:47" ht="15.75">
      <c r="A36" s="5" t="s">
        <v>36</v>
      </c>
      <c r="B36" s="110">
        <f>[3]Slutanvändning!$N$1745</f>
        <v>0</v>
      </c>
      <c r="C36" s="138">
        <f>[3]Slutanvändning!$N$1746</f>
        <v>45419.452603710131</v>
      </c>
      <c r="D36" s="110">
        <f>[3]Slutanvändning!$N$1739</f>
        <v>1193</v>
      </c>
      <c r="E36" s="112">
        <f>[3]Slutanvändning!$Q$1740</f>
        <v>0</v>
      </c>
      <c r="F36" s="112">
        <f>[3]Slutanvändning!$N$1741</f>
        <v>0</v>
      </c>
      <c r="G36" s="110">
        <f>[3]Slutanvändning!$N$1742</f>
        <v>0</v>
      </c>
      <c r="H36" s="112">
        <f>[3]Slutanvändning!$N$1743</f>
        <v>0</v>
      </c>
      <c r="I36" s="112">
        <f>[3]Slutanvändning!$N$1744</f>
        <v>0</v>
      </c>
      <c r="J36" s="112">
        <v>0</v>
      </c>
      <c r="K36" s="112">
        <f>[3]Slutanvändning!U1740</f>
        <v>0</v>
      </c>
      <c r="L36" s="112">
        <f>[3]Slutanvändning!V1740</f>
        <v>0</v>
      </c>
      <c r="M36" s="112"/>
      <c r="N36" s="112"/>
      <c r="O36" s="112"/>
      <c r="P36" s="148">
        <f t="shared" si="4"/>
        <v>46612.452603710131</v>
      </c>
      <c r="Q36" s="33"/>
      <c r="R36" s="85" t="str">
        <f>N30</f>
        <v>Övrigt</v>
      </c>
      <c r="S36" s="61" t="str">
        <f>ROUND(N43/1000,0) &amp;" GWh"</f>
        <v>0 GWh</v>
      </c>
      <c r="T36" s="42">
        <f>N$44</f>
        <v>0</v>
      </c>
      <c r="U36" s="36"/>
    </row>
    <row r="37" spans="1:47" ht="15.75">
      <c r="A37" s="5" t="s">
        <v>37</v>
      </c>
      <c r="B37" s="110">
        <f>[3]Slutanvändning!$N$1754</f>
        <v>0</v>
      </c>
      <c r="C37" s="138">
        <f>[3]Slutanvändning!$N$1755</f>
        <v>77517.8</v>
      </c>
      <c r="D37" s="110">
        <f>[3]Slutanvändning!$N$1748</f>
        <v>559</v>
      </c>
      <c r="E37" s="112">
        <f>[3]Slutanvändning!$Q$1749</f>
        <v>0</v>
      </c>
      <c r="F37" s="112">
        <f>[3]Slutanvändning!$N$1750</f>
        <v>0</v>
      </c>
      <c r="G37" s="110">
        <f>[3]Slutanvändning!$N$1751</f>
        <v>0</v>
      </c>
      <c r="H37" s="112">
        <f>[3]Slutanvändning!$N$1752</f>
        <v>17242</v>
      </c>
      <c r="I37" s="112">
        <f>[3]Slutanvändning!$N$1753</f>
        <v>0</v>
      </c>
      <c r="J37" s="112">
        <v>0</v>
      </c>
      <c r="K37" s="112">
        <f>[3]Slutanvändning!U1749</f>
        <v>0</v>
      </c>
      <c r="L37" s="112">
        <f>[3]Slutanvändning!V1749</f>
        <v>0</v>
      </c>
      <c r="M37" s="112"/>
      <c r="N37" s="112"/>
      <c r="O37" s="112"/>
      <c r="P37" s="148">
        <f t="shared" si="4"/>
        <v>95318.8</v>
      </c>
      <c r="Q37" s="33"/>
      <c r="R37" s="86" t="str">
        <f>O30</f>
        <v>Övrigt</v>
      </c>
      <c r="S37" s="61" t="str">
        <f>ROUND(O43/1000,0) &amp;" GWh"</f>
        <v>0 GWh</v>
      </c>
      <c r="T37" s="42">
        <f>O$44</f>
        <v>0</v>
      </c>
      <c r="U37" s="36"/>
    </row>
    <row r="38" spans="1:47" ht="15.75">
      <c r="A38" s="5" t="s">
        <v>38</v>
      </c>
      <c r="B38" s="127">
        <f>[3]Slutanvändning!$N$1763</f>
        <v>0</v>
      </c>
      <c r="C38" s="138">
        <f>[3]Slutanvändning!$N$1764</f>
        <v>9846</v>
      </c>
      <c r="D38" s="110">
        <f>[3]Slutanvändning!$N$1757</f>
        <v>60</v>
      </c>
      <c r="E38" s="112">
        <f>[3]Slutanvändning!$Q$1758</f>
        <v>0</v>
      </c>
      <c r="F38" s="112">
        <f>[3]Slutanvändning!$N$1759</f>
        <v>0</v>
      </c>
      <c r="G38" s="110">
        <f>[3]Slutanvändning!$N$1760</f>
        <v>0</v>
      </c>
      <c r="H38" s="112">
        <f>[3]Slutanvändning!$N$1761</f>
        <v>0</v>
      </c>
      <c r="I38" s="112">
        <f>[3]Slutanvändning!$N$1762</f>
        <v>0</v>
      </c>
      <c r="J38" s="112">
        <v>0</v>
      </c>
      <c r="K38" s="112">
        <f>[3]Slutanvändning!U1758</f>
        <v>0</v>
      </c>
      <c r="L38" s="112">
        <f>[3]Slutanvändning!V1758</f>
        <v>0</v>
      </c>
      <c r="M38" s="112"/>
      <c r="N38" s="112"/>
      <c r="O38" s="112"/>
      <c r="P38" s="146">
        <f t="shared" si="4"/>
        <v>9906</v>
      </c>
      <c r="Q38" s="33"/>
      <c r="R38" s="44"/>
      <c r="S38" s="152" t="str">
        <f>ROUND(B43/1000,0) &amp;" GWh"</f>
        <v>0 GWh</v>
      </c>
      <c r="T38" s="40"/>
      <c r="U38" s="36"/>
    </row>
    <row r="39" spans="1:47" ht="15.75">
      <c r="A39" s="5" t="s">
        <v>39</v>
      </c>
      <c r="B39" s="110">
        <f>[3]Slutanvändning!$N$1772</f>
        <v>0</v>
      </c>
      <c r="C39" s="138">
        <f>[3]Slutanvändning!$N$1773</f>
        <v>36813</v>
      </c>
      <c r="D39" s="110">
        <f>[3]Slutanvändning!$N$1766</f>
        <v>0</v>
      </c>
      <c r="E39" s="112">
        <f>[3]Slutanvändning!$Q$1767</f>
        <v>0</v>
      </c>
      <c r="F39" s="112">
        <f>[3]Slutanvändning!$N$1768</f>
        <v>0</v>
      </c>
      <c r="G39" s="110">
        <f>[3]Slutanvändning!$N$1769</f>
        <v>0</v>
      </c>
      <c r="H39" s="112">
        <f>[3]Slutanvändning!$N$1770</f>
        <v>0</v>
      </c>
      <c r="I39" s="112">
        <f>[3]Slutanvändning!$N$1771</f>
        <v>0</v>
      </c>
      <c r="J39" s="112">
        <v>0</v>
      </c>
      <c r="K39" s="112">
        <f>[3]Slutanvändning!U1767</f>
        <v>0</v>
      </c>
      <c r="L39" s="112">
        <f>[3]Slutanvändning!V1767</f>
        <v>0</v>
      </c>
      <c r="M39" s="112"/>
      <c r="N39" s="112"/>
      <c r="O39" s="112"/>
      <c r="P39" s="148">
        <f>SUM(B39:N39)</f>
        <v>36813</v>
      </c>
      <c r="Q39" s="33"/>
      <c r="R39" s="41"/>
      <c r="S39" s="10"/>
      <c r="T39" s="64"/>
    </row>
    <row r="40" spans="1:47" ht="15.75">
      <c r="A40" s="5" t="s">
        <v>14</v>
      </c>
      <c r="B40" s="126">
        <f>SUM(B32:B39)</f>
        <v>0</v>
      </c>
      <c r="C40" s="148">
        <f t="shared" ref="C40:O40" si="5">SUM(C32:C39)</f>
        <v>229574</v>
      </c>
      <c r="D40" s="148">
        <f t="shared" si="5"/>
        <v>139810</v>
      </c>
      <c r="E40" s="112">
        <f>[3]Slutanvändning!$Q$2756</f>
        <v>0</v>
      </c>
      <c r="F40" s="112">
        <f>SUM(F32:F39)</f>
        <v>3476</v>
      </c>
      <c r="G40" s="112">
        <f t="shared" si="5"/>
        <v>21936</v>
      </c>
      <c r="H40" s="112">
        <f t="shared" si="5"/>
        <v>17362</v>
      </c>
      <c r="I40" s="112">
        <f t="shared" si="5"/>
        <v>0</v>
      </c>
      <c r="J40" s="112">
        <f t="shared" si="5"/>
        <v>0</v>
      </c>
      <c r="K40" s="112">
        <f t="shared" si="5"/>
        <v>0</v>
      </c>
      <c r="L40" s="112">
        <f t="shared" si="5"/>
        <v>0</v>
      </c>
      <c r="M40" s="112">
        <f t="shared" si="5"/>
        <v>0</v>
      </c>
      <c r="N40" s="112">
        <f t="shared" si="5"/>
        <v>0</v>
      </c>
      <c r="O40" s="112">
        <f t="shared" si="5"/>
        <v>0</v>
      </c>
      <c r="P40" s="146">
        <f>SUM(B40:N40)</f>
        <v>412158</v>
      </c>
      <c r="Q40" s="33"/>
      <c r="R40" s="41"/>
      <c r="S40" s="10" t="s">
        <v>25</v>
      </c>
      <c r="T40" s="64" t="s">
        <v>26</v>
      </c>
    </row>
    <row r="41" spans="1:47">
      <c r="B41" s="109"/>
      <c r="C41" s="109"/>
      <c r="D41" s="109"/>
      <c r="E41" s="109"/>
      <c r="F41" s="109"/>
      <c r="G41" s="109"/>
      <c r="H41" s="109"/>
      <c r="I41" s="109"/>
      <c r="J41" s="109"/>
      <c r="K41" s="109"/>
      <c r="L41" s="109"/>
      <c r="M41" s="109"/>
      <c r="N41" s="109"/>
      <c r="O41" s="109"/>
      <c r="P41" s="109"/>
      <c r="Q41" s="66"/>
      <c r="R41" s="41" t="s">
        <v>40</v>
      </c>
      <c r="S41" s="65" t="str">
        <f>ROUND((B46+C46)/1000,0) &amp;" GWh"</f>
        <v>18 GWh</v>
      </c>
      <c r="T41" s="117"/>
    </row>
    <row r="42" spans="1:47">
      <c r="A42" s="46" t="s">
        <v>43</v>
      </c>
      <c r="B42" s="120">
        <f>B39+B38+B37</f>
        <v>0</v>
      </c>
      <c r="C42" s="120">
        <f>C39+C38+C37</f>
        <v>124176.8</v>
      </c>
      <c r="D42" s="120">
        <f>D39+D38+D37</f>
        <v>619</v>
      </c>
      <c r="E42" s="120">
        <f t="shared" ref="E42:P42" si="6">E39+E38+E37</f>
        <v>0</v>
      </c>
      <c r="F42" s="121">
        <f t="shared" si="6"/>
        <v>0</v>
      </c>
      <c r="G42" s="120">
        <f t="shared" si="6"/>
        <v>0</v>
      </c>
      <c r="H42" s="120">
        <f t="shared" si="6"/>
        <v>17242</v>
      </c>
      <c r="I42" s="121">
        <f t="shared" si="6"/>
        <v>0</v>
      </c>
      <c r="J42" s="120">
        <f t="shared" si="6"/>
        <v>0</v>
      </c>
      <c r="K42" s="120">
        <f t="shared" si="6"/>
        <v>0</v>
      </c>
      <c r="L42" s="120">
        <f t="shared" si="6"/>
        <v>0</v>
      </c>
      <c r="M42" s="120">
        <f t="shared" si="6"/>
        <v>0</v>
      </c>
      <c r="N42" s="120">
        <f t="shared" si="6"/>
        <v>0</v>
      </c>
      <c r="O42" s="120">
        <f t="shared" si="6"/>
        <v>0</v>
      </c>
      <c r="P42" s="120">
        <f t="shared" si="6"/>
        <v>142037.79999999999</v>
      </c>
      <c r="Q42" s="34"/>
      <c r="R42" s="41" t="s">
        <v>41</v>
      </c>
      <c r="S42" s="11" t="str">
        <f>ROUND(P42/1000,0) &amp;" GWh"</f>
        <v>142 GWh</v>
      </c>
      <c r="T42" s="42">
        <f>P42/P40</f>
        <v>0.34461978173418928</v>
      </c>
    </row>
    <row r="43" spans="1:47">
      <c r="A43" s="47" t="s">
        <v>45</v>
      </c>
      <c r="B43" s="122"/>
      <c r="C43" s="123">
        <f>C40+C24-C7+C46</f>
        <v>247939.92</v>
      </c>
      <c r="D43" s="123">
        <f t="shared" ref="D43:O43" si="7">D11+D24+D40</f>
        <v>139810</v>
      </c>
      <c r="E43" s="123">
        <f t="shared" si="7"/>
        <v>0</v>
      </c>
      <c r="F43" s="123">
        <f t="shared" si="7"/>
        <v>3476</v>
      </c>
      <c r="G43" s="123">
        <f t="shared" si="7"/>
        <v>21936</v>
      </c>
      <c r="H43" s="123">
        <f t="shared" si="7"/>
        <v>17362</v>
      </c>
      <c r="I43" s="123">
        <f t="shared" si="7"/>
        <v>0</v>
      </c>
      <c r="J43" s="123">
        <f t="shared" si="7"/>
        <v>0</v>
      </c>
      <c r="K43" s="123">
        <f t="shared" si="7"/>
        <v>0</v>
      </c>
      <c r="L43" s="123">
        <f t="shared" si="7"/>
        <v>0</v>
      </c>
      <c r="M43" s="123">
        <f t="shared" si="7"/>
        <v>0</v>
      </c>
      <c r="N43" s="123">
        <f t="shared" si="7"/>
        <v>0</v>
      </c>
      <c r="O43" s="123">
        <f t="shared" si="7"/>
        <v>0</v>
      </c>
      <c r="P43" s="124">
        <f>SUM(C43:O43)</f>
        <v>430523.92000000004</v>
      </c>
      <c r="Q43" s="34"/>
      <c r="R43" s="41" t="s">
        <v>42</v>
      </c>
      <c r="S43" s="11" t="str">
        <f>ROUND(P36/1000,0) &amp;" GWh"</f>
        <v>47 GWh</v>
      </c>
      <c r="T43" s="63">
        <f>P36/P40</f>
        <v>0.11309365001700836</v>
      </c>
    </row>
    <row r="44" spans="1:47">
      <c r="A44" s="47" t="s">
        <v>46</v>
      </c>
      <c r="B44" s="96"/>
      <c r="C44" s="103">
        <f>C43/$P$43</f>
        <v>0.57590277446140503</v>
      </c>
      <c r="D44" s="103">
        <f t="shared" ref="D44:P44" si="8">D43/$P$43</f>
        <v>0.3247438609218275</v>
      </c>
      <c r="E44" s="103">
        <f t="shared" si="8"/>
        <v>0</v>
      </c>
      <c r="F44" s="103">
        <f t="shared" si="8"/>
        <v>8.0738835602909113E-3</v>
      </c>
      <c r="G44" s="103">
        <f t="shared" si="8"/>
        <v>5.0951872778636775E-2</v>
      </c>
      <c r="H44" s="103">
        <f t="shared" si="8"/>
        <v>4.0327608277839704E-2</v>
      </c>
      <c r="I44" s="103">
        <f t="shared" si="8"/>
        <v>0</v>
      </c>
      <c r="J44" s="103">
        <f t="shared" si="8"/>
        <v>0</v>
      </c>
      <c r="K44" s="103">
        <f t="shared" si="8"/>
        <v>0</v>
      </c>
      <c r="L44" s="103">
        <f t="shared" si="8"/>
        <v>0</v>
      </c>
      <c r="M44" s="103">
        <f t="shared" si="8"/>
        <v>0</v>
      </c>
      <c r="N44" s="103">
        <f t="shared" si="8"/>
        <v>0</v>
      </c>
      <c r="O44" s="103">
        <f t="shared" si="8"/>
        <v>0</v>
      </c>
      <c r="P44" s="103">
        <f t="shared" si="8"/>
        <v>1</v>
      </c>
      <c r="Q44" s="34"/>
      <c r="R44" s="41" t="s">
        <v>44</v>
      </c>
      <c r="S44" s="11" t="str">
        <f>ROUND(P34/1000,0) &amp;" GWh"</f>
        <v>15 GWh</v>
      </c>
      <c r="T44" s="42">
        <f>P34/P40</f>
        <v>3.6180906351447745E-2</v>
      </c>
      <c r="U44" s="36"/>
    </row>
    <row r="45" spans="1:47">
      <c r="A45" s="48"/>
      <c r="B45" s="104"/>
      <c r="C45" s="56"/>
      <c r="D45" s="56"/>
      <c r="E45" s="56"/>
      <c r="F45" s="67"/>
      <c r="G45" s="56"/>
      <c r="H45" s="56"/>
      <c r="I45" s="67"/>
      <c r="J45" s="56"/>
      <c r="K45" s="56"/>
      <c r="L45" s="56"/>
      <c r="M45" s="56"/>
      <c r="N45" s="67"/>
      <c r="O45" s="67"/>
      <c r="P45" s="67"/>
      <c r="Q45" s="34"/>
      <c r="R45" s="41" t="s">
        <v>31</v>
      </c>
      <c r="S45" s="11" t="str">
        <f>ROUND(P32/1000,0) &amp;" GWh"</f>
        <v>31 GWh</v>
      </c>
      <c r="T45" s="42">
        <f>P32/P40</f>
        <v>7.5111971622533108E-2</v>
      </c>
      <c r="U45" s="36"/>
    </row>
    <row r="46" spans="1:47">
      <c r="A46" s="48" t="s">
        <v>49</v>
      </c>
      <c r="B46" s="68">
        <f>B24-B40</f>
        <v>0</v>
      </c>
      <c r="C46" s="68">
        <f>(C40+C24)*0.08</f>
        <v>18365.920000000002</v>
      </c>
      <c r="D46" s="56"/>
      <c r="E46" s="56"/>
      <c r="F46" s="67"/>
      <c r="G46" s="56"/>
      <c r="H46" s="56"/>
      <c r="I46" s="67"/>
      <c r="J46" s="56"/>
      <c r="K46" s="56"/>
      <c r="L46" s="56"/>
      <c r="M46" s="56"/>
      <c r="N46" s="67"/>
      <c r="O46" s="67"/>
      <c r="P46" s="52"/>
      <c r="Q46" s="34"/>
      <c r="R46" s="41" t="s">
        <v>47</v>
      </c>
      <c r="S46" s="11" t="str">
        <f>ROUND(P33/1000,0) &amp;" GWh"</f>
        <v>36 GWh</v>
      </c>
      <c r="T46" s="63">
        <f>P33/P40</f>
        <v>8.6329750717661344E-2</v>
      </c>
      <c r="U46" s="36"/>
    </row>
    <row r="47" spans="1:47">
      <c r="A47" s="48" t="s">
        <v>51</v>
      </c>
      <c r="B47" s="97" t="e">
        <f>B46/B24</f>
        <v>#DIV/0!</v>
      </c>
      <c r="C47" s="97">
        <f>C46/(C40+C24)</f>
        <v>0.08</v>
      </c>
      <c r="D47" s="56"/>
      <c r="E47" s="56"/>
      <c r="F47" s="67"/>
      <c r="G47" s="56"/>
      <c r="H47" s="56"/>
      <c r="I47" s="67"/>
      <c r="J47" s="56"/>
      <c r="K47" s="56"/>
      <c r="L47" s="56"/>
      <c r="M47" s="56"/>
      <c r="N47" s="67"/>
      <c r="O47" s="67"/>
      <c r="P47" s="67"/>
      <c r="Q47" s="34"/>
      <c r="R47" s="41" t="s">
        <v>48</v>
      </c>
      <c r="S47" s="11" t="str">
        <f>ROUND(P35/1000,0) &amp;" GWh"</f>
        <v>142 GWh</v>
      </c>
      <c r="T47" s="63">
        <f>P35/P40</f>
        <v>0.34466393955716013</v>
      </c>
    </row>
    <row r="48" spans="1:47" ht="15.75" thickBot="1">
      <c r="A48" s="13"/>
      <c r="B48" s="98"/>
      <c r="C48" s="99"/>
      <c r="D48" s="100"/>
      <c r="E48" s="100"/>
      <c r="F48" s="101"/>
      <c r="G48" s="100"/>
      <c r="H48" s="100"/>
      <c r="I48" s="101"/>
      <c r="J48" s="100"/>
      <c r="K48" s="100"/>
      <c r="L48" s="100"/>
      <c r="M48" s="99"/>
      <c r="N48" s="102"/>
      <c r="O48" s="102"/>
      <c r="P48" s="102"/>
      <c r="Q48" s="87"/>
      <c r="R48" s="69" t="s">
        <v>50</v>
      </c>
      <c r="S48" s="11" t="str">
        <f>ROUND(P40/1000,0) &amp;" GWh"</f>
        <v>412 GWh</v>
      </c>
      <c r="T48" s="70">
        <f>SUM(T42:T47)</f>
        <v>1</v>
      </c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3"/>
      <c r="AH48" s="13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</row>
    <row r="49" spans="1:47">
      <c r="A49" s="16"/>
      <c r="B49" s="98"/>
      <c r="C49" s="99"/>
      <c r="D49" s="100"/>
      <c r="E49" s="100"/>
      <c r="F49" s="101"/>
      <c r="G49" s="100"/>
      <c r="H49" s="100"/>
      <c r="I49" s="101"/>
      <c r="J49" s="100"/>
      <c r="K49" s="100"/>
      <c r="L49" s="100"/>
      <c r="M49" s="99"/>
      <c r="N49" s="102"/>
      <c r="O49" s="102"/>
      <c r="P49" s="102"/>
      <c r="Q49" s="16"/>
      <c r="R49" s="13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3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</row>
    <row r="50" spans="1:47">
      <c r="A50" s="16"/>
      <c r="B50" s="98"/>
      <c r="C50" s="116"/>
      <c r="D50" s="100"/>
      <c r="E50" s="100"/>
      <c r="F50" s="101"/>
      <c r="G50" s="100"/>
      <c r="H50" s="100"/>
      <c r="I50" s="101"/>
      <c r="J50" s="100"/>
      <c r="K50" s="100"/>
      <c r="L50" s="100"/>
      <c r="M50" s="99"/>
      <c r="N50" s="102"/>
      <c r="O50" s="102"/>
      <c r="P50" s="102"/>
      <c r="Q50" s="16"/>
      <c r="R50" s="13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3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</row>
    <row r="51" spans="1:47">
      <c r="A51" s="16"/>
      <c r="B51" s="98"/>
      <c r="C51" s="99"/>
      <c r="D51" s="100"/>
      <c r="E51" s="100"/>
      <c r="F51" s="101"/>
      <c r="G51" s="100"/>
      <c r="H51" s="100"/>
      <c r="I51" s="101"/>
      <c r="J51" s="100"/>
      <c r="K51" s="100"/>
      <c r="L51" s="100"/>
      <c r="M51" s="99"/>
      <c r="N51" s="102"/>
      <c r="O51" s="102"/>
      <c r="P51" s="102"/>
      <c r="Q51" s="16"/>
      <c r="R51" s="13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3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</row>
    <row r="52" spans="1:47">
      <c r="A52" s="16"/>
      <c r="B52" s="14"/>
      <c r="C52" s="16"/>
      <c r="D52" s="15"/>
      <c r="E52" s="15"/>
      <c r="F52" s="24"/>
      <c r="G52" s="15"/>
      <c r="H52" s="15"/>
      <c r="I52" s="24"/>
      <c r="J52" s="15"/>
      <c r="K52" s="15"/>
      <c r="L52" s="15"/>
      <c r="M52" s="16"/>
      <c r="N52" s="17"/>
      <c r="O52" s="17"/>
      <c r="P52" s="17"/>
      <c r="Q52" s="16"/>
      <c r="R52" s="13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3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</row>
    <row r="53" spans="1:47">
      <c r="A53" s="16"/>
      <c r="B53" s="14"/>
      <c r="C53" s="16"/>
      <c r="D53" s="15"/>
      <c r="E53" s="15"/>
      <c r="F53" s="24"/>
      <c r="G53" s="15"/>
      <c r="H53" s="15"/>
      <c r="I53" s="24"/>
      <c r="J53" s="15"/>
      <c r="K53" s="15"/>
      <c r="L53" s="15"/>
      <c r="M53" s="16"/>
      <c r="N53" s="17"/>
      <c r="O53" s="17"/>
      <c r="P53" s="17"/>
      <c r="Q53" s="16"/>
      <c r="R53" s="13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3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</row>
    <row r="54" spans="1:47">
      <c r="A54" s="16"/>
      <c r="B54" s="14"/>
      <c r="C54" s="16"/>
      <c r="D54" s="15"/>
      <c r="E54" s="15"/>
      <c r="F54" s="24"/>
      <c r="G54" s="15"/>
      <c r="H54" s="15"/>
      <c r="I54" s="24"/>
      <c r="J54" s="15"/>
      <c r="K54" s="15"/>
      <c r="L54" s="15"/>
      <c r="M54" s="16"/>
      <c r="N54" s="17"/>
      <c r="O54" s="17"/>
      <c r="P54" s="17"/>
      <c r="Q54" s="16"/>
      <c r="R54" s="13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3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</row>
    <row r="55" spans="1:47" ht="15.75">
      <c r="A55" s="16"/>
      <c r="B55" s="14"/>
      <c r="C55" s="16"/>
      <c r="D55" s="15"/>
      <c r="E55" s="15"/>
      <c r="F55" s="24"/>
      <c r="G55" s="15"/>
      <c r="H55" s="15"/>
      <c r="I55" s="24"/>
      <c r="J55" s="15"/>
      <c r="K55" s="15"/>
      <c r="L55" s="15"/>
      <c r="M55" s="16"/>
      <c r="N55" s="17"/>
      <c r="O55" s="17"/>
      <c r="P55" s="17"/>
      <c r="Q55" s="16"/>
      <c r="R55" s="10"/>
      <c r="S55" s="45"/>
      <c r="T55" s="50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3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</row>
    <row r="56" spans="1:47" ht="15.75">
      <c r="A56" s="16"/>
      <c r="B56" s="14"/>
      <c r="C56" s="16"/>
      <c r="D56" s="15"/>
      <c r="E56" s="15"/>
      <c r="F56" s="24"/>
      <c r="G56" s="15"/>
      <c r="H56" s="15"/>
      <c r="I56" s="24"/>
      <c r="J56" s="15"/>
      <c r="K56" s="15"/>
      <c r="L56" s="15"/>
      <c r="M56" s="16"/>
      <c r="N56" s="17"/>
      <c r="O56" s="17"/>
      <c r="P56" s="17"/>
      <c r="Q56" s="16"/>
      <c r="R56" s="10"/>
      <c r="S56" s="45"/>
      <c r="T56" s="50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3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</row>
    <row r="57" spans="1:47" ht="15.75">
      <c r="A57" s="16"/>
      <c r="B57" s="14"/>
      <c r="C57" s="16"/>
      <c r="D57" s="15"/>
      <c r="E57" s="15"/>
      <c r="F57" s="24"/>
      <c r="G57" s="15"/>
      <c r="H57" s="15"/>
      <c r="I57" s="24"/>
      <c r="J57" s="15"/>
      <c r="K57" s="15"/>
      <c r="L57" s="15"/>
      <c r="M57" s="16"/>
      <c r="N57" s="17"/>
      <c r="O57" s="17"/>
      <c r="P57" s="17"/>
      <c r="Q57" s="16"/>
      <c r="R57" s="10"/>
      <c r="S57" s="45"/>
      <c r="T57" s="50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3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</row>
    <row r="58" spans="1:47" ht="15.75">
      <c r="A58" s="10"/>
      <c r="B58" s="72"/>
      <c r="C58" s="19"/>
      <c r="D58" s="73"/>
      <c r="E58" s="73"/>
      <c r="F58" s="74"/>
      <c r="G58" s="73"/>
      <c r="H58" s="73"/>
      <c r="I58" s="74"/>
      <c r="J58" s="73"/>
      <c r="K58" s="73"/>
      <c r="L58" s="73"/>
      <c r="M58" s="45"/>
      <c r="N58" s="84"/>
      <c r="O58" s="84"/>
      <c r="P58" s="75"/>
      <c r="Q58" s="10"/>
      <c r="R58" s="10"/>
      <c r="S58" s="45"/>
      <c r="T58" s="50"/>
    </row>
    <row r="59" spans="1:47" ht="15.75">
      <c r="A59" s="10"/>
      <c r="B59" s="72"/>
      <c r="C59" s="19"/>
      <c r="D59" s="73"/>
      <c r="E59" s="73"/>
      <c r="F59" s="74"/>
      <c r="G59" s="73"/>
      <c r="H59" s="73"/>
      <c r="I59" s="74"/>
      <c r="J59" s="73"/>
      <c r="K59" s="73"/>
      <c r="L59" s="73"/>
      <c r="M59" s="45"/>
      <c r="N59" s="84"/>
      <c r="O59" s="84"/>
      <c r="P59" s="75"/>
      <c r="Q59" s="10"/>
      <c r="R59" s="10"/>
      <c r="S59" s="20"/>
      <c r="T59" s="21"/>
    </row>
    <row r="60" spans="1:47" ht="15.75">
      <c r="A60" s="10"/>
      <c r="B60" s="72"/>
      <c r="C60" s="19"/>
      <c r="D60" s="73"/>
      <c r="E60" s="73"/>
      <c r="F60" s="74"/>
      <c r="G60" s="73"/>
      <c r="H60" s="73"/>
      <c r="I60" s="74"/>
      <c r="J60" s="73"/>
      <c r="K60" s="73"/>
      <c r="L60" s="73"/>
      <c r="M60" s="45"/>
      <c r="N60" s="84"/>
      <c r="O60" s="84"/>
      <c r="P60" s="75"/>
      <c r="Q60" s="10"/>
      <c r="R60" s="10"/>
      <c r="S60" s="10"/>
      <c r="T60" s="45"/>
    </row>
    <row r="61" spans="1:47" ht="15.75">
      <c r="A61" s="9"/>
      <c r="B61" s="72"/>
      <c r="C61" s="19"/>
      <c r="D61" s="73"/>
      <c r="E61" s="73"/>
      <c r="F61" s="74"/>
      <c r="G61" s="73"/>
      <c r="H61" s="73"/>
      <c r="I61" s="74"/>
      <c r="J61" s="73"/>
      <c r="K61" s="73"/>
      <c r="L61" s="73"/>
      <c r="M61" s="45"/>
      <c r="N61" s="84"/>
      <c r="O61" s="84"/>
      <c r="P61" s="75"/>
      <c r="Q61" s="10"/>
      <c r="R61" s="10"/>
      <c r="S61" s="77"/>
      <c r="T61" s="78"/>
    </row>
    <row r="62" spans="1:47" ht="15.75">
      <c r="A62" s="10"/>
      <c r="B62" s="72"/>
      <c r="C62" s="19"/>
      <c r="D62" s="72"/>
      <c r="E62" s="72"/>
      <c r="F62" s="76"/>
      <c r="G62" s="72"/>
      <c r="H62" s="72"/>
      <c r="I62" s="76"/>
      <c r="J62" s="72"/>
      <c r="K62" s="72"/>
      <c r="L62" s="72"/>
      <c r="M62" s="45"/>
      <c r="N62" s="84"/>
      <c r="O62" s="84"/>
      <c r="P62" s="75"/>
      <c r="Q62" s="10"/>
      <c r="R62" s="10"/>
      <c r="S62" s="45"/>
      <c r="T62" s="50"/>
    </row>
    <row r="63" spans="1:47" ht="15.75">
      <c r="A63" s="10"/>
      <c r="B63" s="72"/>
      <c r="C63" s="10"/>
      <c r="D63" s="72"/>
      <c r="E63" s="72"/>
      <c r="F63" s="76"/>
      <c r="G63" s="72"/>
      <c r="H63" s="72"/>
      <c r="I63" s="76"/>
      <c r="J63" s="72"/>
      <c r="K63" s="72"/>
      <c r="L63" s="72"/>
      <c r="M63" s="10"/>
      <c r="N63" s="75"/>
      <c r="O63" s="75"/>
      <c r="P63" s="75"/>
      <c r="Q63" s="10"/>
      <c r="R63" s="10"/>
      <c r="S63" s="45"/>
      <c r="T63" s="50"/>
    </row>
    <row r="64" spans="1:47" ht="15.75">
      <c r="A64" s="10"/>
      <c r="B64" s="72"/>
      <c r="C64" s="10"/>
      <c r="D64" s="72"/>
      <c r="E64" s="72"/>
      <c r="F64" s="76"/>
      <c r="G64" s="72"/>
      <c r="H64" s="72"/>
      <c r="I64" s="76"/>
      <c r="J64" s="72"/>
      <c r="K64" s="72"/>
      <c r="L64" s="72"/>
      <c r="M64" s="10"/>
      <c r="N64" s="75"/>
      <c r="O64" s="75"/>
      <c r="P64" s="75"/>
      <c r="Q64" s="10"/>
      <c r="R64" s="10"/>
      <c r="S64" s="45"/>
      <c r="T64" s="50"/>
    </row>
    <row r="65" spans="1:20" ht="15.75">
      <c r="A65" s="10"/>
      <c r="B65" s="56"/>
      <c r="C65" s="10"/>
      <c r="D65" s="56"/>
      <c r="E65" s="56"/>
      <c r="F65" s="67"/>
      <c r="G65" s="56"/>
      <c r="H65" s="56"/>
      <c r="I65" s="67"/>
      <c r="J65" s="56"/>
      <c r="K65" s="72"/>
      <c r="L65" s="72"/>
      <c r="M65" s="10"/>
      <c r="N65" s="75"/>
      <c r="O65" s="75"/>
      <c r="P65" s="75"/>
      <c r="Q65" s="10"/>
      <c r="R65" s="10"/>
      <c r="S65" s="45"/>
      <c r="T65" s="50"/>
    </row>
    <row r="66" spans="1:20" ht="15.75">
      <c r="A66" s="10"/>
      <c r="B66" s="56"/>
      <c r="C66" s="10"/>
      <c r="D66" s="56"/>
      <c r="E66" s="56"/>
      <c r="F66" s="67"/>
      <c r="G66" s="56"/>
      <c r="H66" s="56"/>
      <c r="I66" s="67"/>
      <c r="J66" s="56"/>
      <c r="K66" s="72"/>
      <c r="L66" s="72"/>
      <c r="M66" s="10"/>
      <c r="N66" s="75"/>
      <c r="O66" s="75"/>
      <c r="P66" s="75"/>
      <c r="Q66" s="10"/>
      <c r="R66" s="10"/>
      <c r="S66" s="45"/>
      <c r="T66" s="50"/>
    </row>
    <row r="67" spans="1:20" ht="15.75">
      <c r="A67" s="10"/>
      <c r="B67" s="56"/>
      <c r="C67" s="10"/>
      <c r="D67" s="56"/>
      <c r="E67" s="56"/>
      <c r="F67" s="67"/>
      <c r="G67" s="56"/>
      <c r="H67" s="56"/>
      <c r="I67" s="67"/>
      <c r="J67" s="56"/>
      <c r="K67" s="72"/>
      <c r="L67" s="72"/>
      <c r="M67" s="10"/>
      <c r="N67" s="75"/>
      <c r="O67" s="75"/>
      <c r="P67" s="75"/>
      <c r="Q67" s="10"/>
      <c r="R67" s="10"/>
      <c r="S67" s="45"/>
      <c r="T67" s="50"/>
    </row>
    <row r="68" spans="1:20" ht="15.75">
      <c r="A68" s="10"/>
      <c r="B68" s="56"/>
      <c r="C68" s="10"/>
      <c r="D68" s="56"/>
      <c r="E68" s="56"/>
      <c r="F68" s="67"/>
      <c r="G68" s="56"/>
      <c r="H68" s="56"/>
      <c r="I68" s="67"/>
      <c r="J68" s="56"/>
      <c r="K68" s="72"/>
      <c r="L68" s="72"/>
      <c r="M68" s="10"/>
      <c r="N68" s="75"/>
      <c r="O68" s="75"/>
      <c r="P68" s="75"/>
      <c r="Q68" s="10"/>
      <c r="R68" s="51"/>
      <c r="S68" s="20"/>
      <c r="T68" s="23"/>
    </row>
    <row r="69" spans="1:20">
      <c r="A69" s="10"/>
      <c r="B69" s="56"/>
      <c r="C69" s="10"/>
      <c r="D69" s="56"/>
      <c r="E69" s="56"/>
      <c r="F69" s="67"/>
      <c r="G69" s="56"/>
      <c r="H69" s="56"/>
      <c r="I69" s="67"/>
      <c r="J69" s="56"/>
      <c r="K69" s="72"/>
      <c r="L69" s="72"/>
      <c r="M69" s="10"/>
      <c r="N69" s="75"/>
      <c r="O69" s="75"/>
      <c r="P69" s="75"/>
      <c r="Q69" s="10"/>
    </row>
    <row r="70" spans="1:20">
      <c r="A70" s="10"/>
      <c r="B70" s="56"/>
      <c r="C70" s="10"/>
      <c r="D70" s="56"/>
      <c r="E70" s="56"/>
      <c r="F70" s="67"/>
      <c r="G70" s="56"/>
      <c r="H70" s="56"/>
      <c r="I70" s="67"/>
      <c r="J70" s="56"/>
      <c r="K70" s="72"/>
      <c r="L70" s="72"/>
      <c r="M70" s="10"/>
      <c r="N70" s="75"/>
      <c r="O70" s="75"/>
      <c r="P70" s="75"/>
      <c r="Q70" s="10"/>
    </row>
    <row r="71" spans="1:20" ht="15.75">
      <c r="A71" s="10"/>
      <c r="B71" s="22"/>
      <c r="C71" s="10"/>
      <c r="D71" s="22"/>
      <c r="E71" s="22"/>
      <c r="F71" s="25"/>
      <c r="G71" s="22"/>
      <c r="H71" s="22"/>
      <c r="I71" s="25"/>
      <c r="J71" s="22"/>
      <c r="K71" s="72"/>
      <c r="L71" s="72"/>
      <c r="M71" s="10"/>
      <c r="N71" s="75"/>
      <c r="O71" s="75"/>
      <c r="P71" s="75"/>
      <c r="Q71" s="10"/>
    </row>
  </sheetData>
  <pageMargins left="0.7" right="0.7" top="0.75" bottom="0.75" header="0.3" footer="0.3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U71"/>
  <sheetViews>
    <sheetView topLeftCell="K24" zoomScale="70" zoomScaleNormal="70" workbookViewId="0">
      <selection activeCell="T49" sqref="T49"/>
    </sheetView>
  </sheetViews>
  <sheetFormatPr defaultColWidth="8.625" defaultRowHeight="15"/>
  <cols>
    <col min="1" max="1" width="49.5" style="12" customWidth="1"/>
    <col min="2" max="2" width="17.625" style="52" customWidth="1"/>
    <col min="3" max="3" width="17.625" style="12" customWidth="1"/>
    <col min="4" max="12" width="17.625" style="52" customWidth="1"/>
    <col min="13" max="20" width="17.625" style="12" customWidth="1"/>
    <col min="21" max="16384" width="8.625" style="12"/>
  </cols>
  <sheetData>
    <row r="1" spans="1:34" ht="18.75">
      <c r="A1" s="3" t="s">
        <v>0</v>
      </c>
      <c r="Q1" s="4"/>
      <c r="R1" s="4"/>
      <c r="S1" s="4"/>
      <c r="T1" s="4"/>
    </row>
    <row r="2" spans="1:34" ht="15.75">
      <c r="A2" s="79" t="s">
        <v>78</v>
      </c>
      <c r="Q2" s="5"/>
      <c r="AG2" s="53"/>
      <c r="AH2" s="5"/>
    </row>
    <row r="3" spans="1:34" ht="30">
      <c r="A3" s="6">
        <v>2017</v>
      </c>
      <c r="C3" s="54" t="s">
        <v>1</v>
      </c>
      <c r="D3" s="54" t="s">
        <v>32</v>
      </c>
      <c r="E3" s="54" t="s">
        <v>2</v>
      </c>
      <c r="F3" s="55" t="s">
        <v>3</v>
      </c>
      <c r="G3" s="54" t="s">
        <v>17</v>
      </c>
      <c r="H3" s="54" t="s">
        <v>52</v>
      </c>
      <c r="I3" s="55" t="s">
        <v>5</v>
      </c>
      <c r="J3" s="54" t="s">
        <v>4</v>
      </c>
      <c r="K3" s="54" t="s">
        <v>6</v>
      </c>
      <c r="L3" s="54" t="s">
        <v>7</v>
      </c>
      <c r="M3" s="54" t="s">
        <v>68</v>
      </c>
      <c r="N3" s="54" t="s">
        <v>68</v>
      </c>
      <c r="O3" s="55" t="s">
        <v>68</v>
      </c>
      <c r="P3" s="57" t="s">
        <v>9</v>
      </c>
      <c r="Q3" s="53"/>
      <c r="AG3" s="53"/>
      <c r="AH3" s="53"/>
    </row>
    <row r="4" spans="1:34" s="29" customFormat="1" ht="11.25">
      <c r="A4" s="81" t="s">
        <v>60</v>
      </c>
      <c r="C4" s="80" t="s">
        <v>58</v>
      </c>
      <c r="D4" s="80" t="s">
        <v>59</v>
      </c>
      <c r="E4" s="27"/>
      <c r="F4" s="80" t="s">
        <v>61</v>
      </c>
      <c r="G4" s="27"/>
      <c r="H4" s="27"/>
      <c r="I4" s="80" t="s">
        <v>62</v>
      </c>
      <c r="J4" s="27"/>
      <c r="K4" s="27"/>
      <c r="L4" s="27"/>
      <c r="M4" s="27"/>
      <c r="N4" s="28"/>
      <c r="O4" s="28"/>
      <c r="P4" s="82" t="s">
        <v>66</v>
      </c>
      <c r="Q4" s="30"/>
      <c r="AG4" s="30"/>
      <c r="AH4" s="30"/>
    </row>
    <row r="5" spans="1:34" ht="15.75">
      <c r="A5" s="5" t="s">
        <v>53</v>
      </c>
      <c r="B5" s="60"/>
      <c r="C5" s="106">
        <f>[3]Solceller!$C$30</f>
        <v>988</v>
      </c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3">
        <f>SUM(D5:O5)</f>
        <v>0</v>
      </c>
      <c r="Q5" s="53"/>
      <c r="AG5" s="53"/>
      <c r="AH5" s="53"/>
    </row>
    <row r="6" spans="1:34" ht="15.75">
      <c r="A6" s="5" t="s">
        <v>73</v>
      </c>
      <c r="B6" s="60"/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>
        <f t="shared" ref="P6:P11" si="0">SUM(D6:O6)</f>
        <v>0</v>
      </c>
      <c r="Q6" s="53"/>
      <c r="AG6" s="53"/>
      <c r="AH6" s="53"/>
    </row>
    <row r="7" spans="1:34" ht="15.75">
      <c r="A7" s="5" t="s">
        <v>111</v>
      </c>
      <c r="B7" s="60"/>
      <c r="C7" s="93">
        <f>[3]Elproduktion!$N$1082</f>
        <v>191502</v>
      </c>
      <c r="D7" s="93">
        <f>[3]Elproduktion!$N$1083</f>
        <v>0</v>
      </c>
      <c r="E7" s="93">
        <f>[3]Elproduktion!$Q$1084</f>
        <v>0</v>
      </c>
      <c r="F7" s="93">
        <f>[3]Elproduktion!$N$1085</f>
        <v>0</v>
      </c>
      <c r="G7" s="93">
        <f>[3]Elproduktion!$R$1086</f>
        <v>0</v>
      </c>
      <c r="H7" s="93">
        <f>[3]Elproduktion!$S$1087</f>
        <v>0</v>
      </c>
      <c r="I7" s="93">
        <f>[3]Elproduktion!$N$1088</f>
        <v>0</v>
      </c>
      <c r="J7" s="93">
        <f>[3]Elproduktion!$T$1086</f>
        <v>0</v>
      </c>
      <c r="K7" s="93">
        <f>[3]Elproduktion!U1084</f>
        <v>0</v>
      </c>
      <c r="L7" s="93">
        <f>[3]Elproduktion!V1084</f>
        <v>0</v>
      </c>
      <c r="M7" s="93"/>
      <c r="N7" s="93"/>
      <c r="O7" s="93"/>
      <c r="P7" s="93">
        <f t="shared" si="0"/>
        <v>0</v>
      </c>
      <c r="Q7" s="53"/>
      <c r="AG7" s="53"/>
      <c r="AH7" s="53"/>
    </row>
    <row r="8" spans="1:34" ht="15.75">
      <c r="A8" s="5" t="s">
        <v>11</v>
      </c>
      <c r="B8" s="60"/>
      <c r="C8" s="93">
        <f>[3]Elproduktion!$N$1090</f>
        <v>0</v>
      </c>
      <c r="D8" s="93">
        <f>[3]Elproduktion!$N$1091</f>
        <v>0</v>
      </c>
      <c r="E8" s="93">
        <f>[3]Elproduktion!$Q$1092</f>
        <v>0</v>
      </c>
      <c r="F8" s="93">
        <f>[3]Elproduktion!$N$1093</f>
        <v>0</v>
      </c>
      <c r="G8" s="93">
        <f>[3]Elproduktion!$R$1094</f>
        <v>0</v>
      </c>
      <c r="H8" s="93">
        <f>[3]Elproduktion!$S$1095</f>
        <v>0</v>
      </c>
      <c r="I8" s="93">
        <f>[3]Elproduktion!$N$1096</f>
        <v>0</v>
      </c>
      <c r="J8" s="93">
        <f>[3]Elproduktion!$T$1094</f>
        <v>0</v>
      </c>
      <c r="K8" s="93">
        <f>[3]Elproduktion!U1092</f>
        <v>0</v>
      </c>
      <c r="L8" s="93">
        <f>[3]Elproduktion!V1092</f>
        <v>0</v>
      </c>
      <c r="M8" s="93"/>
      <c r="N8" s="93"/>
      <c r="O8" s="93"/>
      <c r="P8" s="93">
        <f t="shared" si="0"/>
        <v>0</v>
      </c>
      <c r="Q8" s="53"/>
      <c r="AG8" s="53"/>
      <c r="AH8" s="53"/>
    </row>
    <row r="9" spans="1:34" ht="15.75">
      <c r="A9" s="5" t="s">
        <v>12</v>
      </c>
      <c r="B9" s="60"/>
      <c r="C9" s="93">
        <f>[3]Elproduktion!$N$1098</f>
        <v>0</v>
      </c>
      <c r="D9" s="93">
        <f>[3]Elproduktion!$N$1099</f>
        <v>0</v>
      </c>
      <c r="E9" s="93">
        <f>[3]Elproduktion!$Q$1100</f>
        <v>0</v>
      </c>
      <c r="F9" s="93">
        <f>[3]Elproduktion!$N$1101</f>
        <v>0</v>
      </c>
      <c r="G9" s="93">
        <f>[3]Elproduktion!$R$1102</f>
        <v>0</v>
      </c>
      <c r="H9" s="93">
        <f>[3]Elproduktion!$S$1103</f>
        <v>0</v>
      </c>
      <c r="I9" s="93">
        <f>[3]Elproduktion!$N$1104</f>
        <v>0</v>
      </c>
      <c r="J9" s="93">
        <f>[3]Elproduktion!$T$1102</f>
        <v>0</v>
      </c>
      <c r="K9" s="93">
        <f>[3]Elproduktion!U1100</f>
        <v>0</v>
      </c>
      <c r="L9" s="93">
        <f>[3]Elproduktion!V1100</f>
        <v>0</v>
      </c>
      <c r="M9" s="93"/>
      <c r="N9" s="93"/>
      <c r="O9" s="93"/>
      <c r="P9" s="93">
        <f t="shared" si="0"/>
        <v>0</v>
      </c>
      <c r="Q9" s="53"/>
      <c r="AG9" s="53"/>
      <c r="AH9" s="53"/>
    </row>
    <row r="10" spans="1:34" ht="15.75">
      <c r="A10" s="5" t="s">
        <v>13</v>
      </c>
      <c r="B10" s="60"/>
      <c r="C10" s="93">
        <f>[3]Elproduktion!$N$1106</f>
        <v>140401</v>
      </c>
      <c r="D10" s="93">
        <f>[3]Elproduktion!$N$1107</f>
        <v>0</v>
      </c>
      <c r="E10" s="93">
        <f>[3]Elproduktion!$Q$1108</f>
        <v>0</v>
      </c>
      <c r="F10" s="93">
        <f>[3]Elproduktion!$N$1109</f>
        <v>0</v>
      </c>
      <c r="G10" s="93">
        <f>[3]Elproduktion!$R$1110</f>
        <v>0</v>
      </c>
      <c r="H10" s="93">
        <f>[3]Elproduktion!$S$1111</f>
        <v>0</v>
      </c>
      <c r="I10" s="93">
        <f>[3]Elproduktion!$N$1112</f>
        <v>0</v>
      </c>
      <c r="J10" s="93">
        <f>[3]Elproduktion!$T$1110</f>
        <v>0</v>
      </c>
      <c r="K10" s="93">
        <f>[3]Elproduktion!U1108</f>
        <v>0</v>
      </c>
      <c r="L10" s="93">
        <f>[3]Elproduktion!V1108</f>
        <v>0</v>
      </c>
      <c r="M10" s="93"/>
      <c r="N10" s="93"/>
      <c r="O10" s="93"/>
      <c r="P10" s="93">
        <f t="shared" si="0"/>
        <v>0</v>
      </c>
      <c r="Q10" s="53"/>
      <c r="R10" s="5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3"/>
      <c r="AH10" s="53"/>
    </row>
    <row r="11" spans="1:34" ht="15.75">
      <c r="A11" s="5" t="s">
        <v>14</v>
      </c>
      <c r="B11" s="60"/>
      <c r="C11" s="106">
        <f>SUM(C5:C10)</f>
        <v>332891</v>
      </c>
      <c r="D11" s="93">
        <f t="shared" ref="D11:O11" si="1">SUM(D5:D10)</f>
        <v>0</v>
      </c>
      <c r="E11" s="93">
        <f t="shared" si="1"/>
        <v>0</v>
      </c>
      <c r="F11" s="93">
        <f t="shared" si="1"/>
        <v>0</v>
      </c>
      <c r="G11" s="93">
        <f t="shared" si="1"/>
        <v>0</v>
      </c>
      <c r="H11" s="93">
        <f t="shared" si="1"/>
        <v>0</v>
      </c>
      <c r="I11" s="93">
        <f t="shared" si="1"/>
        <v>0</v>
      </c>
      <c r="J11" s="93">
        <f t="shared" si="1"/>
        <v>0</v>
      </c>
      <c r="K11" s="93">
        <f t="shared" si="1"/>
        <v>0</v>
      </c>
      <c r="L11" s="93">
        <f t="shared" si="1"/>
        <v>0</v>
      </c>
      <c r="M11" s="93">
        <f t="shared" si="1"/>
        <v>0</v>
      </c>
      <c r="N11" s="93">
        <f t="shared" si="1"/>
        <v>0</v>
      </c>
      <c r="O11" s="93">
        <f t="shared" si="1"/>
        <v>0</v>
      </c>
      <c r="P11" s="93">
        <f t="shared" si="0"/>
        <v>0</v>
      </c>
      <c r="Q11" s="53"/>
      <c r="R11" s="5"/>
      <c r="S11" s="59"/>
      <c r="T11" s="59"/>
      <c r="U11" s="59"/>
      <c r="V11" s="59"/>
      <c r="W11" s="59"/>
      <c r="X11" s="59"/>
      <c r="Y11" s="59"/>
      <c r="Z11" s="59"/>
      <c r="AA11" s="59"/>
      <c r="AB11" s="59"/>
      <c r="AC11" s="59"/>
      <c r="AD11" s="59"/>
      <c r="AE11" s="59"/>
      <c r="AF11" s="59"/>
      <c r="AG11" s="53"/>
      <c r="AH11" s="53"/>
    </row>
    <row r="12" spans="1:34" ht="15.75">
      <c r="B12" s="60"/>
      <c r="C12" s="60"/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4"/>
      <c r="R12" s="4"/>
      <c r="S12" s="4"/>
      <c r="T12" s="4"/>
    </row>
    <row r="13" spans="1:34" ht="15.75">
      <c r="B13" s="60"/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4"/>
      <c r="R13" s="4"/>
      <c r="S13" s="4"/>
      <c r="T13" s="4"/>
    </row>
    <row r="14" spans="1:34" ht="18.75">
      <c r="A14" s="3" t="s">
        <v>15</v>
      </c>
      <c r="B14" s="7"/>
      <c r="C14" s="60"/>
      <c r="D14" s="7"/>
      <c r="E14" s="7"/>
      <c r="F14" s="7"/>
      <c r="G14" s="7"/>
      <c r="H14" s="7"/>
      <c r="I14" s="7"/>
      <c r="J14" s="60"/>
      <c r="K14" s="60"/>
      <c r="L14" s="60"/>
      <c r="M14" s="60"/>
      <c r="N14" s="60"/>
      <c r="O14" s="60"/>
      <c r="P14" s="7"/>
      <c r="Q14" s="4"/>
      <c r="R14" s="4"/>
      <c r="S14" s="4"/>
      <c r="T14" s="4"/>
    </row>
    <row r="15" spans="1:34" ht="15.75">
      <c r="A15" s="79" t="str">
        <f>A2</f>
        <v>1285 Eslöv</v>
      </c>
      <c r="B15" s="60"/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4"/>
      <c r="R15" s="4"/>
      <c r="S15" s="4"/>
      <c r="T15" s="4"/>
    </row>
    <row r="16" spans="1:34" ht="30">
      <c r="A16" s="6">
        <v>2017</v>
      </c>
      <c r="B16" s="54" t="s">
        <v>16</v>
      </c>
      <c r="C16" s="67" t="s">
        <v>8</v>
      </c>
      <c r="D16" s="54" t="s">
        <v>32</v>
      </c>
      <c r="E16" s="54" t="s">
        <v>2</v>
      </c>
      <c r="F16" s="55" t="s">
        <v>3</v>
      </c>
      <c r="G16" s="54" t="s">
        <v>17</v>
      </c>
      <c r="H16" s="54" t="s">
        <v>52</v>
      </c>
      <c r="I16" s="55" t="s">
        <v>5</v>
      </c>
      <c r="J16" s="54" t="s">
        <v>4</v>
      </c>
      <c r="K16" s="54" t="s">
        <v>6</v>
      </c>
      <c r="L16" s="54" t="s">
        <v>7</v>
      </c>
      <c r="M16" s="54" t="s">
        <v>71</v>
      </c>
      <c r="N16" s="54" t="s">
        <v>68</v>
      </c>
      <c r="O16" s="55" t="s">
        <v>68</v>
      </c>
      <c r="P16" s="57" t="s">
        <v>9</v>
      </c>
      <c r="Q16" s="53"/>
      <c r="AG16" s="53"/>
      <c r="AH16" s="53"/>
    </row>
    <row r="17" spans="1:34" s="29" customFormat="1" ht="11.25">
      <c r="A17" s="81" t="s">
        <v>60</v>
      </c>
      <c r="B17" s="80" t="s">
        <v>63</v>
      </c>
      <c r="C17" s="49"/>
      <c r="D17" s="80" t="s">
        <v>59</v>
      </c>
      <c r="E17" s="27"/>
      <c r="F17" s="80" t="s">
        <v>61</v>
      </c>
      <c r="G17" s="27"/>
      <c r="H17" s="27"/>
      <c r="I17" s="80" t="s">
        <v>62</v>
      </c>
      <c r="J17" s="27"/>
      <c r="K17" s="27"/>
      <c r="L17" s="27"/>
      <c r="M17" s="27"/>
      <c r="N17" s="28"/>
      <c r="O17" s="28"/>
      <c r="P17" s="82" t="s">
        <v>66</v>
      </c>
      <c r="Q17" s="30"/>
      <c r="AG17" s="30"/>
      <c r="AH17" s="30"/>
    </row>
    <row r="18" spans="1:34" ht="15.75">
      <c r="A18" s="5" t="s">
        <v>18</v>
      </c>
      <c r="B18" s="141">
        <f>[3]Fjärrvärmeproduktion!$N$1514</f>
        <v>443073</v>
      </c>
      <c r="C18" s="112"/>
      <c r="D18" s="110">
        <f>[3]Fjärrvärmeproduktion!$N$1515</f>
        <v>0</v>
      </c>
      <c r="E18" s="112">
        <f>[3]Fjärrvärmeproduktion!$Q$1516</f>
        <v>0</v>
      </c>
      <c r="F18" s="112">
        <f>[3]Fjärrvärmeproduktion!$N$1517</f>
        <v>0</v>
      </c>
      <c r="G18" s="126">
        <f>[3]Fjärrvärmeproduktion!$R$1518</f>
        <v>0</v>
      </c>
      <c r="H18" s="126">
        <f>[3]Fjärrvärmeproduktion!$S$1519</f>
        <v>201647</v>
      </c>
      <c r="I18" s="126">
        <f>[3]Fjärrvärmeproduktion!$N$1520</f>
        <v>0</v>
      </c>
      <c r="J18" s="112">
        <f>[3]Fjärrvärmeproduktion!$T$1518</f>
        <v>0</v>
      </c>
      <c r="K18" s="126">
        <f>[3]Fjärrvärmeproduktion!U1516</f>
        <v>79721</v>
      </c>
      <c r="L18" s="112">
        <f>[3]Fjärrvärmeproduktion!V1516</f>
        <v>0</v>
      </c>
      <c r="M18" s="126">
        <f>[3]Fjärrvärmeproduktion!$W$1519</f>
        <v>187579</v>
      </c>
      <c r="N18" s="112"/>
      <c r="O18" s="112"/>
      <c r="P18" s="126">
        <f>SUM(C18:O18)</f>
        <v>468947</v>
      </c>
      <c r="Q18" s="4"/>
      <c r="R18" s="4"/>
      <c r="S18" s="4"/>
      <c r="T18" s="4"/>
    </row>
    <row r="19" spans="1:34" ht="15.75">
      <c r="A19" s="5" t="s">
        <v>19</v>
      </c>
      <c r="B19" s="142">
        <f>[3]Fjärrvärmeproduktion!$N$1522</f>
        <v>9843</v>
      </c>
      <c r="C19" s="112"/>
      <c r="D19" s="127">
        <f>[3]Fjärrvärmeproduktion!$N$1523</f>
        <v>0</v>
      </c>
      <c r="E19" s="112">
        <f>[3]Fjärrvärmeproduktion!$Q$1524</f>
        <v>0</v>
      </c>
      <c r="F19" s="112">
        <f>[3]Fjärrvärmeproduktion!$N$1525</f>
        <v>0</v>
      </c>
      <c r="G19" s="126">
        <f>[3]Fjärrvärmeproduktion!$R$1526</f>
        <v>1908</v>
      </c>
      <c r="H19" s="112">
        <f>[3]Fjärrvärmeproduktion!$S$1527</f>
        <v>0</v>
      </c>
      <c r="I19" s="126">
        <f>[3]Fjärrvärmeproduktion!$N$1528</f>
        <v>9513</v>
      </c>
      <c r="J19" s="112">
        <f>[3]Fjärrvärmeproduktion!$T$1526</f>
        <v>0</v>
      </c>
      <c r="K19" s="112">
        <f>[3]Fjärrvärmeproduktion!U1524</f>
        <v>0</v>
      </c>
      <c r="L19" s="112">
        <f>[3]Fjärrvärmeproduktion!V1524</f>
        <v>0</v>
      </c>
      <c r="M19" s="112">
        <f>[3]Fjärrvärmeproduktion!$W$1527</f>
        <v>0</v>
      </c>
      <c r="N19" s="112"/>
      <c r="O19" s="112"/>
      <c r="P19" s="126">
        <f t="shared" ref="P19:P24" si="2">SUM(C19:O19)</f>
        <v>11421</v>
      </c>
      <c r="Q19" s="4"/>
      <c r="R19" s="4"/>
      <c r="S19" s="4"/>
      <c r="T19" s="4"/>
    </row>
    <row r="20" spans="1:34" ht="15.75">
      <c r="A20" s="5" t="s">
        <v>20</v>
      </c>
      <c r="B20" s="138">
        <f>[3]Fjärrvärmeproduktion!$N$1530</f>
        <v>0</v>
      </c>
      <c r="C20" s="112"/>
      <c r="D20" s="110">
        <f>[3]Fjärrvärmeproduktion!$N$1531</f>
        <v>0</v>
      </c>
      <c r="E20" s="112">
        <f>[3]Fjärrvärmeproduktion!$Q$1532</f>
        <v>0</v>
      </c>
      <c r="F20" s="112">
        <f>[3]Fjärrvärmeproduktion!$N$1533</f>
        <v>0</v>
      </c>
      <c r="G20" s="112">
        <f>[3]Fjärrvärmeproduktion!$R$1534</f>
        <v>0</v>
      </c>
      <c r="H20" s="112">
        <f>[3]Fjärrvärmeproduktion!$S$1535</f>
        <v>0</v>
      </c>
      <c r="I20" s="112">
        <f>[3]Fjärrvärmeproduktion!$N$1536</f>
        <v>0</v>
      </c>
      <c r="J20" s="112">
        <f>[3]Fjärrvärmeproduktion!$T$1534</f>
        <v>0</v>
      </c>
      <c r="K20" s="112">
        <f>[3]Fjärrvärmeproduktion!U1532</f>
        <v>0</v>
      </c>
      <c r="L20" s="112">
        <f>[3]Fjärrvärmeproduktion!V1532</f>
        <v>0</v>
      </c>
      <c r="M20" s="112">
        <f>[3]Fjärrvärmeproduktion!$W$1535</f>
        <v>0</v>
      </c>
      <c r="N20" s="112"/>
      <c r="O20" s="112"/>
      <c r="P20" s="112">
        <f t="shared" si="2"/>
        <v>0</v>
      </c>
      <c r="Q20" s="4"/>
      <c r="R20" s="4"/>
      <c r="S20" s="4"/>
      <c r="T20" s="4"/>
    </row>
    <row r="21" spans="1:34" ht="16.5" thickBot="1">
      <c r="A21" s="5" t="s">
        <v>21</v>
      </c>
      <c r="B21" s="166">
        <f>[3]Fjärrvärmeproduktion!$N$1538</f>
        <v>16018</v>
      </c>
      <c r="C21" s="148">
        <f>B21*0.33</f>
        <v>5285.9400000000005</v>
      </c>
      <c r="D21" s="110">
        <f>[3]Fjärrvärmeproduktion!$N$1539</f>
        <v>0</v>
      </c>
      <c r="E21" s="112">
        <f>[3]Fjärrvärmeproduktion!$Q$1540</f>
        <v>0</v>
      </c>
      <c r="F21" s="112">
        <f>[3]Fjärrvärmeproduktion!$N$1541</f>
        <v>0</v>
      </c>
      <c r="G21" s="112">
        <f>[3]Fjärrvärmeproduktion!$R$1542</f>
        <v>0</v>
      </c>
      <c r="H21" s="112">
        <f>[3]Fjärrvärmeproduktion!$S$1543</f>
        <v>0</v>
      </c>
      <c r="I21" s="112">
        <f>[3]Fjärrvärmeproduktion!$N$1544</f>
        <v>0</v>
      </c>
      <c r="J21" s="112">
        <f>[3]Fjärrvärmeproduktion!$T$1542</f>
        <v>0</v>
      </c>
      <c r="K21" s="112">
        <f>[3]Fjärrvärmeproduktion!U1540</f>
        <v>0</v>
      </c>
      <c r="L21" s="112">
        <f>[3]Fjärrvärmeproduktion!V1540</f>
        <v>0</v>
      </c>
      <c r="M21" s="112">
        <f>[3]Fjärrvärmeproduktion!$W$1543</f>
        <v>0</v>
      </c>
      <c r="N21" s="112"/>
      <c r="O21" s="112"/>
      <c r="P21" s="148">
        <f t="shared" si="2"/>
        <v>5285.9400000000005</v>
      </c>
      <c r="Q21" s="4"/>
      <c r="R21" s="37"/>
      <c r="S21" s="37"/>
      <c r="T21" s="37"/>
    </row>
    <row r="22" spans="1:34" ht="15.75">
      <c r="A22" s="5" t="s">
        <v>22</v>
      </c>
      <c r="B22" s="142">
        <f>[3]Fjärrvärmeproduktion!$N$1546</f>
        <v>17024</v>
      </c>
      <c r="C22" s="112"/>
      <c r="D22" s="110">
        <f>[3]Fjärrvärmeproduktion!$N$1547</f>
        <v>0</v>
      </c>
      <c r="E22" s="112">
        <f>[3]Fjärrvärmeproduktion!$Q$1548</f>
        <v>0</v>
      </c>
      <c r="F22" s="112">
        <f>[3]Fjärrvärmeproduktion!$N$1549</f>
        <v>0</v>
      </c>
      <c r="G22" s="112">
        <f>[3]Fjärrvärmeproduktion!$R$1550</f>
        <v>0</v>
      </c>
      <c r="H22" s="112">
        <f>[3]Fjärrvärmeproduktion!$S$1551</f>
        <v>0</v>
      </c>
      <c r="I22" s="112">
        <f>[3]Fjärrvärmeproduktion!$N$1552</f>
        <v>0</v>
      </c>
      <c r="J22" s="112">
        <f>[3]Fjärrvärmeproduktion!$T$1550</f>
        <v>0</v>
      </c>
      <c r="K22" s="112">
        <f>[3]Fjärrvärmeproduktion!U1548</f>
        <v>0</v>
      </c>
      <c r="L22" s="112">
        <f>[3]Fjärrvärmeproduktion!V1548</f>
        <v>0</v>
      </c>
      <c r="M22" s="112">
        <f>[3]Fjärrvärmeproduktion!$W$1551</f>
        <v>0</v>
      </c>
      <c r="N22" s="112"/>
      <c r="O22" s="112"/>
      <c r="P22" s="112">
        <f t="shared" si="2"/>
        <v>0</v>
      </c>
      <c r="Q22" s="31"/>
      <c r="R22" s="43" t="s">
        <v>24</v>
      </c>
      <c r="S22" s="88" t="str">
        <f>ROUND(P43/1000,0) &amp;" GWh"</f>
        <v>1451 GWh</v>
      </c>
      <c r="T22" s="38"/>
      <c r="U22" s="36"/>
    </row>
    <row r="23" spans="1:34" ht="15.75">
      <c r="A23" s="5" t="s">
        <v>23</v>
      </c>
      <c r="B23" s="110">
        <v>0</v>
      </c>
      <c r="C23" s="112"/>
      <c r="D23" s="110">
        <f>[3]Fjärrvärmeproduktion!$N$1555</f>
        <v>0</v>
      </c>
      <c r="E23" s="112">
        <f>[3]Fjärrvärmeproduktion!$Q$1556</f>
        <v>0</v>
      </c>
      <c r="F23" s="112">
        <f>[3]Fjärrvärmeproduktion!$N$1557</f>
        <v>0</v>
      </c>
      <c r="G23" s="112">
        <f>[3]Fjärrvärmeproduktion!$R$1558</f>
        <v>0</v>
      </c>
      <c r="H23" s="112">
        <f>[3]Fjärrvärmeproduktion!$S$1559</f>
        <v>0</v>
      </c>
      <c r="I23" s="112">
        <f>[3]Fjärrvärmeproduktion!$N$1560</f>
        <v>0</v>
      </c>
      <c r="J23" s="112">
        <f>[3]Fjärrvärmeproduktion!$T$1558</f>
        <v>0</v>
      </c>
      <c r="K23" s="112">
        <f>[3]Fjärrvärmeproduktion!U1556</f>
        <v>0</v>
      </c>
      <c r="L23" s="112">
        <f>[3]Fjärrvärmeproduktion!V1556</f>
        <v>0</v>
      </c>
      <c r="M23" s="112">
        <f>[3]Fjärrvärmeproduktion!$W$1559</f>
        <v>0</v>
      </c>
      <c r="N23" s="112"/>
      <c r="O23" s="112"/>
      <c r="P23" s="112">
        <f t="shared" si="2"/>
        <v>0</v>
      </c>
      <c r="Q23" s="31"/>
      <c r="R23" s="41"/>
      <c r="S23" s="4"/>
      <c r="T23" s="39"/>
      <c r="U23" s="36"/>
    </row>
    <row r="24" spans="1:34" ht="15.75">
      <c r="A24" s="5" t="s">
        <v>14</v>
      </c>
      <c r="B24" s="126">
        <f>SUM(B18:B23)</f>
        <v>485958</v>
      </c>
      <c r="C24" s="148">
        <f t="shared" ref="C24:O24" si="3">SUM(C18:C23)</f>
        <v>5285.9400000000005</v>
      </c>
      <c r="D24" s="112">
        <f t="shared" si="3"/>
        <v>0</v>
      </c>
      <c r="E24" s="112">
        <f t="shared" si="3"/>
        <v>0</v>
      </c>
      <c r="F24" s="112">
        <f t="shared" si="3"/>
        <v>0</v>
      </c>
      <c r="G24" s="126">
        <f t="shared" si="3"/>
        <v>1908</v>
      </c>
      <c r="H24" s="126">
        <f t="shared" si="3"/>
        <v>201647</v>
      </c>
      <c r="I24" s="126">
        <f t="shared" si="3"/>
        <v>9513</v>
      </c>
      <c r="J24" s="112">
        <f t="shared" si="3"/>
        <v>0</v>
      </c>
      <c r="K24" s="126">
        <f t="shared" si="3"/>
        <v>79721</v>
      </c>
      <c r="L24" s="112">
        <f t="shared" si="3"/>
        <v>0</v>
      </c>
      <c r="M24" s="126">
        <f t="shared" si="3"/>
        <v>187579</v>
      </c>
      <c r="N24" s="112">
        <f t="shared" si="3"/>
        <v>0</v>
      </c>
      <c r="O24" s="112">
        <f t="shared" si="3"/>
        <v>0</v>
      </c>
      <c r="P24" s="146">
        <f t="shared" si="2"/>
        <v>485653.94</v>
      </c>
      <c r="Q24" s="31"/>
      <c r="R24" s="41"/>
      <c r="S24" s="4" t="s">
        <v>25</v>
      </c>
      <c r="T24" s="39" t="s">
        <v>26</v>
      </c>
      <c r="U24" s="36"/>
    </row>
    <row r="25" spans="1:34" ht="15.75">
      <c r="B25" s="109"/>
      <c r="C25" s="109"/>
      <c r="D25" s="109"/>
      <c r="E25" s="109"/>
      <c r="F25" s="109"/>
      <c r="G25" s="109"/>
      <c r="H25" s="109"/>
      <c r="I25" s="109"/>
      <c r="J25" s="109"/>
      <c r="K25" s="109"/>
      <c r="L25" s="109"/>
      <c r="M25" s="109"/>
      <c r="N25" s="109"/>
      <c r="O25" s="109"/>
      <c r="P25" s="109"/>
      <c r="Q25" s="31"/>
      <c r="R25" s="85" t="str">
        <f>C30</f>
        <v>El</v>
      </c>
      <c r="S25" s="61" t="str">
        <f>ROUND(C43/1000,0) &amp;" GWh"</f>
        <v>239 GWh</v>
      </c>
      <c r="T25" s="42">
        <f>C$44</f>
        <v>0.16464012575869666</v>
      </c>
      <c r="U25" s="36"/>
    </row>
    <row r="26" spans="1:34" ht="15.75">
      <c r="A26" s="6"/>
      <c r="B26" s="110"/>
      <c r="C26" s="109"/>
      <c r="D26" s="109"/>
      <c r="E26" s="109"/>
      <c r="F26" s="109"/>
      <c r="G26" s="109"/>
      <c r="H26" s="109"/>
      <c r="I26" s="109"/>
      <c r="J26" s="109"/>
      <c r="K26" s="109"/>
      <c r="L26" s="109"/>
      <c r="M26" s="109"/>
      <c r="N26" s="109"/>
      <c r="O26" s="109"/>
      <c r="P26" s="109"/>
      <c r="Q26" s="31"/>
      <c r="R26" s="86" t="str">
        <f>D30</f>
        <v>Oljeprodukter</v>
      </c>
      <c r="S26" s="61" t="str">
        <f>ROUND(D43/1000,0) &amp;" GWh"</f>
        <v>212 GWh</v>
      </c>
      <c r="T26" s="42">
        <f>D$44</f>
        <v>0.14614921043513479</v>
      </c>
      <c r="U26" s="36"/>
    </row>
    <row r="27" spans="1:34" ht="15.75">
      <c r="B27" s="109"/>
      <c r="C27" s="109"/>
      <c r="D27" s="109"/>
      <c r="E27" s="109"/>
      <c r="F27" s="109"/>
      <c r="G27" s="109"/>
      <c r="H27" s="109"/>
      <c r="I27" s="109"/>
      <c r="J27" s="109"/>
      <c r="K27" s="109"/>
      <c r="L27" s="109"/>
      <c r="M27" s="109"/>
      <c r="N27" s="109"/>
      <c r="O27" s="109"/>
      <c r="P27" s="109"/>
      <c r="Q27" s="31"/>
      <c r="R27" s="86" t="str">
        <f>E30</f>
        <v>Kol och koks</v>
      </c>
      <c r="S27" s="61" t="str">
        <f>ROUND(E43/1000,0) &amp;" GWh"</f>
        <v>27 GWh</v>
      </c>
      <c r="T27" s="42">
        <f>E$44</f>
        <v>1.8565696941853383E-2</v>
      </c>
      <c r="U27" s="36"/>
    </row>
    <row r="28" spans="1:34" ht="18.75">
      <c r="A28" s="3" t="s">
        <v>27</v>
      </c>
      <c r="B28" s="7"/>
      <c r="C28" s="60"/>
      <c r="D28" s="7"/>
      <c r="E28" s="7"/>
      <c r="F28" s="7"/>
      <c r="G28" s="7"/>
      <c r="H28" s="7"/>
      <c r="I28" s="60"/>
      <c r="J28" s="60"/>
      <c r="K28" s="60"/>
      <c r="L28" s="60"/>
      <c r="M28" s="60"/>
      <c r="N28" s="60"/>
      <c r="O28" s="60"/>
      <c r="P28" s="60"/>
      <c r="Q28" s="31"/>
      <c r="R28" s="86" t="str">
        <f>F30</f>
        <v>Gasol/naturgas</v>
      </c>
      <c r="S28" s="61" t="str">
        <f>ROUND(F43/1000,0) &amp;" GWh"</f>
        <v>410 GWh</v>
      </c>
      <c r="T28" s="42">
        <f>F$44</f>
        <v>0.28250073924114388</v>
      </c>
      <c r="U28" s="36"/>
    </row>
    <row r="29" spans="1:34" ht="15.75">
      <c r="A29" s="79" t="str">
        <f>A2</f>
        <v>1285 Eslöv</v>
      </c>
      <c r="B29" s="60"/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31"/>
      <c r="R29" s="86" t="str">
        <f>G30</f>
        <v>Biodrivmedel</v>
      </c>
      <c r="S29" s="61" t="str">
        <f>ROUND(G43/1000,0) &amp;" GWh"</f>
        <v>35 GWh</v>
      </c>
      <c r="T29" s="42">
        <f>G$44</f>
        <v>2.4014520166379807E-2</v>
      </c>
      <c r="U29" s="36"/>
    </row>
    <row r="30" spans="1:34" ht="30">
      <c r="A30" s="6">
        <v>2017</v>
      </c>
      <c r="B30" s="67" t="s">
        <v>70</v>
      </c>
      <c r="C30" s="56" t="s">
        <v>8</v>
      </c>
      <c r="D30" s="54" t="s">
        <v>32</v>
      </c>
      <c r="E30" s="54" t="s">
        <v>2</v>
      </c>
      <c r="F30" s="55" t="s">
        <v>3</v>
      </c>
      <c r="G30" s="54" t="s">
        <v>28</v>
      </c>
      <c r="H30" s="54" t="s">
        <v>52</v>
      </c>
      <c r="I30" s="55" t="s">
        <v>5</v>
      </c>
      <c r="J30" s="54" t="s">
        <v>4</v>
      </c>
      <c r="K30" s="54" t="s">
        <v>6</v>
      </c>
      <c r="L30" s="54" t="s">
        <v>7</v>
      </c>
      <c r="M30" s="54" t="s">
        <v>71</v>
      </c>
      <c r="N30" s="54" t="s">
        <v>68</v>
      </c>
      <c r="O30" s="55" t="s">
        <v>68</v>
      </c>
      <c r="P30" s="57" t="s">
        <v>29</v>
      </c>
      <c r="Q30" s="31"/>
      <c r="R30" s="85" t="str">
        <f>H30</f>
        <v>Biobränslen</v>
      </c>
      <c r="S30" s="61" t="str">
        <f>ROUND(H43/1000,0) &amp;" GWh"</f>
        <v>236 GWh</v>
      </c>
      <c r="T30" s="42">
        <f>H$44</f>
        <v>0.16275275208730605</v>
      </c>
      <c r="U30" s="36"/>
    </row>
    <row r="31" spans="1:34" s="29" customFormat="1">
      <c r="A31" s="26"/>
      <c r="B31" s="80" t="s">
        <v>65</v>
      </c>
      <c r="C31" s="83" t="s">
        <v>64</v>
      </c>
      <c r="D31" s="80" t="s">
        <v>59</v>
      </c>
      <c r="E31" s="27"/>
      <c r="F31" s="80" t="s">
        <v>61</v>
      </c>
      <c r="G31" s="80" t="s">
        <v>107</v>
      </c>
      <c r="H31" s="80" t="s">
        <v>69</v>
      </c>
      <c r="I31" s="80" t="s">
        <v>62</v>
      </c>
      <c r="J31" s="27"/>
      <c r="K31" s="27"/>
      <c r="L31" s="27"/>
      <c r="M31" s="27"/>
      <c r="N31" s="28"/>
      <c r="O31" s="28"/>
      <c r="P31" s="82" t="s">
        <v>67</v>
      </c>
      <c r="Q31" s="32"/>
      <c r="R31" s="85" t="str">
        <f>I30</f>
        <v>Biogas</v>
      </c>
      <c r="S31" s="61" t="str">
        <f>ROUND(I43/1000,0) &amp;" GWh"</f>
        <v>25 GWh</v>
      </c>
      <c r="T31" s="42">
        <f>I$44</f>
        <v>1.715352406213486E-2</v>
      </c>
      <c r="U31" s="35"/>
      <c r="AG31" s="30"/>
      <c r="AH31" s="30"/>
    </row>
    <row r="32" spans="1:34" ht="15.75">
      <c r="A32" s="5" t="s">
        <v>30</v>
      </c>
      <c r="B32" s="111">
        <f>[3]Slutanvändning!$N$2195</f>
        <v>0</v>
      </c>
      <c r="C32" s="111">
        <f>[3]Slutanvändning!$N$2196</f>
        <v>13405</v>
      </c>
      <c r="D32" s="108">
        <f>[3]Slutanvändning!$N$2189</f>
        <v>17354</v>
      </c>
      <c r="E32" s="108">
        <f>[3]Slutanvändning!$Q$2190</f>
        <v>0</v>
      </c>
      <c r="F32" s="108">
        <f>[3]Slutanvändning!$N$2191</f>
        <v>0</v>
      </c>
      <c r="G32" s="108">
        <f>[3]Slutanvändning!$N$2192</f>
        <v>3761</v>
      </c>
      <c r="H32" s="108">
        <f>[3]Slutanvändning!$N$2193</f>
        <v>0</v>
      </c>
      <c r="I32" s="108">
        <f>[3]Slutanvändning!$N$2194</f>
        <v>0</v>
      </c>
      <c r="J32" s="107">
        <v>0</v>
      </c>
      <c r="K32" s="108">
        <f>[3]Slutanvändning!U2190</f>
        <v>0</v>
      </c>
      <c r="L32" s="108">
        <f>[3]Slutanvändning!V2190</f>
        <v>0</v>
      </c>
      <c r="M32" s="107">
        <v>0</v>
      </c>
      <c r="N32" s="107"/>
      <c r="O32" s="107"/>
      <c r="P32" s="107">
        <f t="shared" ref="P32:P38" si="4">SUM(B32:N32)</f>
        <v>34520</v>
      </c>
      <c r="Q32" s="33"/>
      <c r="R32" s="86" t="str">
        <f>J30</f>
        <v>Avlutar</v>
      </c>
      <c r="S32" s="61" t="str">
        <f>ROUND(J43/1000,0) &amp;" GWh"</f>
        <v>0 GWh</v>
      </c>
      <c r="T32" s="42">
        <f>J$44</f>
        <v>0</v>
      </c>
      <c r="U32" s="36"/>
    </row>
    <row r="33" spans="1:47" ht="15.75">
      <c r="A33" s="5" t="s">
        <v>33</v>
      </c>
      <c r="B33" s="111">
        <f>[3]Slutanvändning!$N$2204</f>
        <v>7224</v>
      </c>
      <c r="C33" s="111">
        <f>[3]Slutanvändning!$N$2205</f>
        <v>122336</v>
      </c>
      <c r="D33" s="108">
        <f>[3]Slutanvändning!$N$2198</f>
        <v>1406</v>
      </c>
      <c r="E33" s="108">
        <f>[3]Slutanvändning!$Q$2199</f>
        <v>26938</v>
      </c>
      <c r="F33" s="108">
        <f>[3]Slutanvändning!$N$2200</f>
        <v>409896</v>
      </c>
      <c r="G33" s="108">
        <f>[3]Slutanvändning!$N$2201</f>
        <v>0</v>
      </c>
      <c r="H33" s="108">
        <f>[3]Slutanvändning!$N$2202</f>
        <v>33</v>
      </c>
      <c r="I33" s="172">
        <f>[3]Slutanvändning!$N$2203</f>
        <v>15376</v>
      </c>
      <c r="J33" s="107">
        <v>0</v>
      </c>
      <c r="K33" s="108">
        <f>[3]Slutanvändning!U2199</f>
        <v>0</v>
      </c>
      <c r="L33" s="108">
        <f>[3]Slutanvändning!V2199</f>
        <v>0</v>
      </c>
      <c r="M33" s="107">
        <v>0</v>
      </c>
      <c r="N33" s="107"/>
      <c r="O33" s="107"/>
      <c r="P33" s="173">
        <f t="shared" si="4"/>
        <v>583209</v>
      </c>
      <c r="Q33" s="33"/>
      <c r="R33" s="85" t="str">
        <f>K30</f>
        <v>Torv</v>
      </c>
      <c r="S33" s="61" t="str">
        <f>ROUND(K43/1000,0) &amp;" GWh"</f>
        <v>80 GWh</v>
      </c>
      <c r="T33" s="42">
        <f>K$44</f>
        <v>5.4943794116173936E-2</v>
      </c>
      <c r="U33" s="36"/>
    </row>
    <row r="34" spans="1:47" ht="15.75">
      <c r="A34" s="5" t="s">
        <v>34</v>
      </c>
      <c r="B34" s="144">
        <f>[3]Slutanvändning!$N$2213</f>
        <v>11000</v>
      </c>
      <c r="C34" s="143">
        <f>[3]Slutanvändning!$N$2214</f>
        <v>29246</v>
      </c>
      <c r="D34" s="108">
        <f>[3]Slutanvändning!$N$2207</f>
        <v>60</v>
      </c>
      <c r="E34" s="108">
        <f>[3]Slutanvändning!$Q$2208</f>
        <v>0</v>
      </c>
      <c r="F34" s="108">
        <f>[3]Slutanvändning!$N$2209</f>
        <v>0</v>
      </c>
      <c r="G34" s="108">
        <f>[3]Slutanvändning!$N$2210</f>
        <v>0</v>
      </c>
      <c r="H34" s="108">
        <f>[3]Slutanvändning!$N$2211</f>
        <v>0</v>
      </c>
      <c r="I34" s="108">
        <f>[3]Slutanvändning!$N$2212</f>
        <v>0</v>
      </c>
      <c r="J34" s="107">
        <v>0</v>
      </c>
      <c r="K34" s="108">
        <f>[3]Slutanvändning!U2208</f>
        <v>0</v>
      </c>
      <c r="L34" s="108">
        <f>[3]Slutanvändning!V2208</f>
        <v>0</v>
      </c>
      <c r="M34" s="107">
        <v>0</v>
      </c>
      <c r="N34" s="107"/>
      <c r="O34" s="107"/>
      <c r="P34" s="176">
        <f t="shared" si="4"/>
        <v>40306</v>
      </c>
      <c r="Q34" s="33"/>
      <c r="R34" s="86" t="str">
        <f>L30</f>
        <v>Avfall</v>
      </c>
      <c r="S34" s="61" t="str">
        <f>ROUND(L43/1000,0) &amp;" GWh"</f>
        <v>0 GWh</v>
      </c>
      <c r="T34" s="42">
        <f>L$44</f>
        <v>0</v>
      </c>
      <c r="U34" s="36"/>
      <c r="V34" s="8"/>
      <c r="W34" s="59"/>
    </row>
    <row r="35" spans="1:47" ht="15.75">
      <c r="A35" s="5" t="s">
        <v>35</v>
      </c>
      <c r="B35" s="111">
        <f>[3]Slutanvändning!$N$2222</f>
        <v>0</v>
      </c>
      <c r="C35" s="111">
        <f>[3]Slutanvändning!$N$2223</f>
        <v>283</v>
      </c>
      <c r="D35" s="108">
        <f>[3]Slutanvändning!$N$2216</f>
        <v>189583</v>
      </c>
      <c r="E35" s="108">
        <f>[3]Slutanvändning!$Q$2217</f>
        <v>0</v>
      </c>
      <c r="F35" s="108">
        <f>[3]Slutanvändning!$N$2218</f>
        <v>0</v>
      </c>
      <c r="G35" s="108">
        <f>[3]Slutanvändning!$N$2219</f>
        <v>29175</v>
      </c>
      <c r="H35" s="108">
        <f>[3]Slutanvändning!$N$2220</f>
        <v>0</v>
      </c>
      <c r="I35" s="108">
        <f>[3]Slutanvändning!$N$2221</f>
        <v>0</v>
      </c>
      <c r="J35" s="107">
        <v>0</v>
      </c>
      <c r="K35" s="108">
        <f>[3]Slutanvändning!U2217</f>
        <v>0</v>
      </c>
      <c r="L35" s="108">
        <f>[3]Slutanvändning!V2217</f>
        <v>0</v>
      </c>
      <c r="M35" s="107">
        <v>0</v>
      </c>
      <c r="N35" s="107"/>
      <c r="O35" s="107"/>
      <c r="P35" s="107">
        <f>SUM(B35:N35)</f>
        <v>219041</v>
      </c>
      <c r="Q35" s="33"/>
      <c r="R35" s="85" t="str">
        <f>M30</f>
        <v>RT-flis</v>
      </c>
      <c r="S35" s="61" t="str">
        <f>ROUND(M43/1000,0) &amp;" GWh"</f>
        <v>188 GWh</v>
      </c>
      <c r="T35" s="42">
        <f>M$44</f>
        <v>0.12927963719117661</v>
      </c>
      <c r="U35" s="36"/>
    </row>
    <row r="36" spans="1:47" ht="15.75">
      <c r="A36" s="5" t="s">
        <v>36</v>
      </c>
      <c r="B36" s="111">
        <f>[3]Slutanvändning!$N$2231</f>
        <v>54052</v>
      </c>
      <c r="C36" s="111">
        <f>[3]Slutanvändning!$N$2232</f>
        <v>84707</v>
      </c>
      <c r="D36" s="108">
        <f>[3]Slutanvändning!$N$2225</f>
        <v>2432</v>
      </c>
      <c r="E36" s="108">
        <f>[3]Slutanvändning!$Q$2226</f>
        <v>0</v>
      </c>
      <c r="F36" s="108">
        <f>[3]Slutanvändning!$N$2227</f>
        <v>0</v>
      </c>
      <c r="G36" s="108">
        <f>[3]Slutanvändning!$N$2228</f>
        <v>0</v>
      </c>
      <c r="H36" s="108">
        <f>[3]Slutanvändning!$N$2229</f>
        <v>0</v>
      </c>
      <c r="I36" s="108">
        <f>[3]Slutanvändning!$N$2230</f>
        <v>0</v>
      </c>
      <c r="J36" s="107">
        <v>0</v>
      </c>
      <c r="K36" s="108">
        <f>[3]Slutanvändning!U2226</f>
        <v>0</v>
      </c>
      <c r="L36" s="108">
        <f>[3]Slutanvändning!V2226</f>
        <v>0</v>
      </c>
      <c r="M36" s="107">
        <v>0</v>
      </c>
      <c r="N36" s="107"/>
      <c r="O36" s="107"/>
      <c r="P36" s="107">
        <f t="shared" si="4"/>
        <v>141191</v>
      </c>
      <c r="Q36" s="33"/>
      <c r="R36" s="85" t="str">
        <f>N30</f>
        <v>Övrigt</v>
      </c>
      <c r="S36" s="61" t="str">
        <f>ROUND(N43/1000,0) &amp;" GWh"</f>
        <v>0 GWh</v>
      </c>
      <c r="T36" s="42">
        <f>N$44</f>
        <v>0</v>
      </c>
      <c r="U36" s="36"/>
    </row>
    <row r="37" spans="1:47" ht="15.75">
      <c r="A37" s="5" t="s">
        <v>37</v>
      </c>
      <c r="B37" s="111">
        <f>[3]Slutanvändning!$N$2240</f>
        <v>10244</v>
      </c>
      <c r="C37" s="111">
        <f>[3]Slutanvändning!$N$2241</f>
        <v>124465</v>
      </c>
      <c r="D37" s="108">
        <f>[3]Slutanvändning!$N$2234</f>
        <v>1166</v>
      </c>
      <c r="E37" s="108">
        <f>[3]Slutanvändning!$Q$2235</f>
        <v>0</v>
      </c>
      <c r="F37" s="108">
        <f>[3]Slutanvändning!$N$2236</f>
        <v>0</v>
      </c>
      <c r="G37" s="108">
        <f>[3]Slutanvändning!$N$2237</f>
        <v>0</v>
      </c>
      <c r="H37" s="108">
        <f>[3]Slutanvändning!$N$2238</f>
        <v>34467</v>
      </c>
      <c r="I37" s="108">
        <f>[3]Slutanvändning!$N$2239</f>
        <v>0</v>
      </c>
      <c r="J37" s="107">
        <v>0</v>
      </c>
      <c r="K37" s="108">
        <f>[3]Slutanvändning!U2235</f>
        <v>0</v>
      </c>
      <c r="L37" s="108">
        <f>[3]Slutanvändning!V2235</f>
        <v>0</v>
      </c>
      <c r="M37" s="107">
        <v>0</v>
      </c>
      <c r="N37" s="107"/>
      <c r="O37" s="107"/>
      <c r="P37" s="107">
        <f t="shared" si="4"/>
        <v>170342</v>
      </c>
      <c r="Q37" s="33"/>
      <c r="R37" s="86" t="str">
        <f>O30</f>
        <v>Övrigt</v>
      </c>
      <c r="S37" s="61" t="str">
        <f>ROUND(O43/1000,0) &amp;" GWh"</f>
        <v>0 GWh</v>
      </c>
      <c r="T37" s="42">
        <f>O$44</f>
        <v>0</v>
      </c>
      <c r="U37" s="36"/>
    </row>
    <row r="38" spans="1:47" ht="15.75">
      <c r="A38" s="5" t="s">
        <v>38</v>
      </c>
      <c r="B38" s="111">
        <f>[3]Slutanvändning!$N$2249</f>
        <v>26395</v>
      </c>
      <c r="C38" s="111">
        <f>[3]Slutanvändning!$N$2250</f>
        <v>16761</v>
      </c>
      <c r="D38" s="108">
        <f>[3]Slutanvändning!$N$2243</f>
        <v>55</v>
      </c>
      <c r="E38" s="108">
        <f>[3]Slutanvändning!$Q$2244</f>
        <v>0</v>
      </c>
      <c r="F38" s="108">
        <f>[3]Slutanvändning!$N$2245</f>
        <v>0</v>
      </c>
      <c r="G38" s="108">
        <f>[3]Slutanvändning!$N$2246</f>
        <v>0</v>
      </c>
      <c r="H38" s="108">
        <f>[3]Slutanvändning!$N$2247</f>
        <v>0</v>
      </c>
      <c r="I38" s="108">
        <f>[3]Slutanvändning!$N$2248</f>
        <v>0</v>
      </c>
      <c r="J38" s="107">
        <v>0</v>
      </c>
      <c r="K38" s="108">
        <f>[3]Slutanvändning!U2244</f>
        <v>0</v>
      </c>
      <c r="L38" s="108">
        <f>[3]Slutanvändning!V2244</f>
        <v>0</v>
      </c>
      <c r="M38" s="107">
        <v>0</v>
      </c>
      <c r="N38" s="107"/>
      <c r="O38" s="107"/>
      <c r="P38" s="107">
        <f t="shared" si="4"/>
        <v>43211</v>
      </c>
      <c r="Q38" s="33"/>
      <c r="R38" s="44"/>
      <c r="S38" s="152" t="str">
        <f>ROUND(B43/1000,0) &amp;" GWh"</f>
        <v>0 GWh</v>
      </c>
      <c r="T38" s="40"/>
      <c r="U38" s="36"/>
    </row>
    <row r="39" spans="1:47" ht="15.75">
      <c r="A39" s="5" t="s">
        <v>39</v>
      </c>
      <c r="B39" s="111">
        <f>[3]Slutanvändning!$N$2258</f>
        <v>0</v>
      </c>
      <c r="C39" s="111">
        <f>[3]Slutanvändning!$N$2259</f>
        <v>2018</v>
      </c>
      <c r="D39" s="108">
        <f>[3]Slutanvändning!$N$2252</f>
        <v>0</v>
      </c>
      <c r="E39" s="108">
        <f>[3]Slutanvändning!$Q$2253</f>
        <v>0</v>
      </c>
      <c r="F39" s="108">
        <f>[3]Slutanvändning!$N$2254</f>
        <v>0</v>
      </c>
      <c r="G39" s="108">
        <f>[3]Slutanvändning!$N$2255</f>
        <v>0</v>
      </c>
      <c r="H39" s="108">
        <f>[3]Slutanvändning!$N$2256</f>
        <v>0</v>
      </c>
      <c r="I39" s="108">
        <f>[3]Slutanvändning!$N$2257</f>
        <v>0</v>
      </c>
      <c r="J39" s="107">
        <v>0</v>
      </c>
      <c r="K39" s="108">
        <f>[3]Slutanvändning!U2253</f>
        <v>0</v>
      </c>
      <c r="L39" s="108">
        <f>[3]Slutanvändning!V2253</f>
        <v>0</v>
      </c>
      <c r="M39" s="107">
        <v>0</v>
      </c>
      <c r="N39" s="107"/>
      <c r="O39" s="107"/>
      <c r="P39" s="107">
        <f>SUM(B39:N39)</f>
        <v>2018</v>
      </c>
      <c r="Q39" s="33"/>
      <c r="R39" s="41"/>
      <c r="S39" s="10"/>
      <c r="T39" s="64"/>
    </row>
    <row r="40" spans="1:47" ht="15.75">
      <c r="A40" s="5" t="s">
        <v>14</v>
      </c>
      <c r="B40" s="165">
        <f>SUM(B32:B39)</f>
        <v>108915</v>
      </c>
      <c r="C40" s="107">
        <f t="shared" ref="C40:O40" si="5">SUM(C32:C39)</f>
        <v>393221</v>
      </c>
      <c r="D40" s="107">
        <f t="shared" si="5"/>
        <v>212056</v>
      </c>
      <c r="E40" s="107">
        <f t="shared" si="5"/>
        <v>26938</v>
      </c>
      <c r="F40" s="107">
        <f>SUM(F32:F39)</f>
        <v>409896</v>
      </c>
      <c r="G40" s="107">
        <f t="shared" si="5"/>
        <v>32936</v>
      </c>
      <c r="H40" s="107">
        <f t="shared" si="5"/>
        <v>34500</v>
      </c>
      <c r="I40" s="173">
        <f t="shared" si="5"/>
        <v>15376</v>
      </c>
      <c r="J40" s="107">
        <f t="shared" si="5"/>
        <v>0</v>
      </c>
      <c r="K40" s="107">
        <f t="shared" si="5"/>
        <v>0</v>
      </c>
      <c r="L40" s="107">
        <f t="shared" si="5"/>
        <v>0</v>
      </c>
      <c r="M40" s="107">
        <f t="shared" si="5"/>
        <v>0</v>
      </c>
      <c r="N40" s="107">
        <f t="shared" si="5"/>
        <v>0</v>
      </c>
      <c r="O40" s="107">
        <f t="shared" si="5"/>
        <v>0</v>
      </c>
      <c r="P40" s="174">
        <f>SUM(B40:N40)</f>
        <v>1233838</v>
      </c>
      <c r="Q40" s="33"/>
      <c r="R40" s="41"/>
      <c r="S40" s="10" t="s">
        <v>25</v>
      </c>
      <c r="T40" s="64" t="s">
        <v>26</v>
      </c>
    </row>
    <row r="41" spans="1:47">
      <c r="B41" s="109"/>
      <c r="C41" s="109"/>
      <c r="D41" s="109"/>
      <c r="E41" s="109"/>
      <c r="F41" s="109"/>
      <c r="G41" s="109"/>
      <c r="H41" s="109"/>
      <c r="I41" s="109"/>
      <c r="J41" s="109"/>
      <c r="K41" s="109"/>
      <c r="L41" s="109"/>
      <c r="M41" s="109"/>
      <c r="N41" s="109"/>
      <c r="O41" s="109"/>
      <c r="P41" s="109"/>
      <c r="Q41" s="66"/>
      <c r="R41" s="41" t="s">
        <v>40</v>
      </c>
      <c r="S41" s="65" t="str">
        <f>ROUND((B46+C46)/1000,0) &amp;" GWh"</f>
        <v>33 GWh</v>
      </c>
      <c r="T41" s="117"/>
    </row>
    <row r="42" spans="1:47">
      <c r="A42" s="46" t="s">
        <v>43</v>
      </c>
      <c r="B42" s="120">
        <f>B39+B38+B37</f>
        <v>36639</v>
      </c>
      <c r="C42" s="120">
        <f>C39+C38+C37</f>
        <v>143244</v>
      </c>
      <c r="D42" s="120">
        <f>D39+D38+D37</f>
        <v>1221</v>
      </c>
      <c r="E42" s="120">
        <f t="shared" ref="E42:P42" si="6">E39+E38+E37</f>
        <v>0</v>
      </c>
      <c r="F42" s="121">
        <f t="shared" si="6"/>
        <v>0</v>
      </c>
      <c r="G42" s="120">
        <f t="shared" si="6"/>
        <v>0</v>
      </c>
      <c r="H42" s="120">
        <f t="shared" si="6"/>
        <v>34467</v>
      </c>
      <c r="I42" s="121">
        <f t="shared" si="6"/>
        <v>0</v>
      </c>
      <c r="J42" s="120">
        <f t="shared" si="6"/>
        <v>0</v>
      </c>
      <c r="K42" s="120">
        <f t="shared" si="6"/>
        <v>0</v>
      </c>
      <c r="L42" s="120">
        <f t="shared" si="6"/>
        <v>0</v>
      </c>
      <c r="M42" s="120">
        <f t="shared" si="6"/>
        <v>0</v>
      </c>
      <c r="N42" s="120">
        <f t="shared" si="6"/>
        <v>0</v>
      </c>
      <c r="O42" s="120">
        <f t="shared" si="6"/>
        <v>0</v>
      </c>
      <c r="P42" s="120">
        <f t="shared" si="6"/>
        <v>215571</v>
      </c>
      <c r="Q42" s="34"/>
      <c r="R42" s="41" t="s">
        <v>41</v>
      </c>
      <c r="S42" s="11" t="str">
        <f>ROUND(P42/1000,0) &amp;" GWh"</f>
        <v>216 GWh</v>
      </c>
      <c r="T42" s="42">
        <f>P42/P40</f>
        <v>0.17471580547851501</v>
      </c>
    </row>
    <row r="43" spans="1:47">
      <c r="A43" s="47" t="s">
        <v>45</v>
      </c>
      <c r="B43" s="122"/>
      <c r="C43" s="123">
        <f>C40+C24-C7+C46</f>
        <v>238885.4952</v>
      </c>
      <c r="D43" s="123">
        <f t="shared" ref="D43:O43" si="7">D11+D24+D40</f>
        <v>212056</v>
      </c>
      <c r="E43" s="123">
        <f t="shared" si="7"/>
        <v>26938</v>
      </c>
      <c r="F43" s="123">
        <f t="shared" si="7"/>
        <v>409896</v>
      </c>
      <c r="G43" s="123">
        <f t="shared" si="7"/>
        <v>34844</v>
      </c>
      <c r="H43" s="123">
        <f t="shared" si="7"/>
        <v>236147</v>
      </c>
      <c r="I43" s="123">
        <f t="shared" si="7"/>
        <v>24889</v>
      </c>
      <c r="J43" s="123">
        <f t="shared" si="7"/>
        <v>0</v>
      </c>
      <c r="K43" s="123">
        <f t="shared" si="7"/>
        <v>79721</v>
      </c>
      <c r="L43" s="123">
        <f t="shared" si="7"/>
        <v>0</v>
      </c>
      <c r="M43" s="123">
        <f t="shared" si="7"/>
        <v>187579</v>
      </c>
      <c r="N43" s="123">
        <f t="shared" si="7"/>
        <v>0</v>
      </c>
      <c r="O43" s="123">
        <f t="shared" si="7"/>
        <v>0</v>
      </c>
      <c r="P43" s="124">
        <f>SUM(C43:O43)</f>
        <v>1450955.4952</v>
      </c>
      <c r="Q43" s="34"/>
      <c r="R43" s="41" t="s">
        <v>42</v>
      </c>
      <c r="S43" s="11" t="str">
        <f>ROUND(P36/1000,0) &amp;" GWh"</f>
        <v>141 GWh</v>
      </c>
      <c r="T43" s="63">
        <f>P36/P40</f>
        <v>0.11443236470265951</v>
      </c>
    </row>
    <row r="44" spans="1:47">
      <c r="A44" s="47" t="s">
        <v>46</v>
      </c>
      <c r="B44" s="96"/>
      <c r="C44" s="103">
        <f>C43/$P$43</f>
        <v>0.16464012575869666</v>
      </c>
      <c r="D44" s="103">
        <f t="shared" ref="D44:P44" si="8">D43/$P$43</f>
        <v>0.14614921043513479</v>
      </c>
      <c r="E44" s="103">
        <f t="shared" si="8"/>
        <v>1.8565696941853383E-2</v>
      </c>
      <c r="F44" s="103">
        <f t="shared" si="8"/>
        <v>0.28250073924114388</v>
      </c>
      <c r="G44" s="103">
        <f t="shared" si="8"/>
        <v>2.4014520166379807E-2</v>
      </c>
      <c r="H44" s="103">
        <f t="shared" si="8"/>
        <v>0.16275275208730605</v>
      </c>
      <c r="I44" s="103">
        <f t="shared" si="8"/>
        <v>1.715352406213486E-2</v>
      </c>
      <c r="J44" s="103">
        <f t="shared" si="8"/>
        <v>0</v>
      </c>
      <c r="K44" s="103">
        <f t="shared" si="8"/>
        <v>5.4943794116173936E-2</v>
      </c>
      <c r="L44" s="103">
        <f t="shared" si="8"/>
        <v>0</v>
      </c>
      <c r="M44" s="103">
        <f t="shared" si="8"/>
        <v>0.12927963719117661</v>
      </c>
      <c r="N44" s="103">
        <f t="shared" si="8"/>
        <v>0</v>
      </c>
      <c r="O44" s="103">
        <f t="shared" si="8"/>
        <v>0</v>
      </c>
      <c r="P44" s="103">
        <f t="shared" si="8"/>
        <v>1</v>
      </c>
      <c r="Q44" s="34"/>
      <c r="R44" s="41" t="s">
        <v>44</v>
      </c>
      <c r="S44" s="11" t="str">
        <f>ROUND(P34/1000,0) &amp;" GWh"</f>
        <v>40 GWh</v>
      </c>
      <c r="T44" s="42">
        <f>P34/P40</f>
        <v>3.2667173486308577E-2</v>
      </c>
      <c r="U44" s="36"/>
    </row>
    <row r="45" spans="1:47">
      <c r="A45" s="48"/>
      <c r="B45" s="104"/>
      <c r="C45" s="56"/>
      <c r="D45" s="56"/>
      <c r="E45" s="56"/>
      <c r="F45" s="67"/>
      <c r="G45" s="56"/>
      <c r="H45" s="56"/>
      <c r="I45" s="67"/>
      <c r="J45" s="56"/>
      <c r="K45" s="56"/>
      <c r="L45" s="56"/>
      <c r="M45" s="56"/>
      <c r="N45" s="67"/>
      <c r="O45" s="67"/>
      <c r="P45" s="67"/>
      <c r="Q45" s="34"/>
      <c r="R45" s="41" t="s">
        <v>31</v>
      </c>
      <c r="S45" s="11" t="str">
        <f>ROUND(P32/1000,0) &amp;" GWh"</f>
        <v>35 GWh</v>
      </c>
      <c r="T45" s="42">
        <f>P32/P40</f>
        <v>2.7977741000034039E-2</v>
      </c>
      <c r="U45" s="36"/>
    </row>
    <row r="46" spans="1:47">
      <c r="A46" s="48" t="s">
        <v>49</v>
      </c>
      <c r="B46" s="68">
        <f>B24+B26-B40-B49</f>
        <v>1513</v>
      </c>
      <c r="C46" s="68">
        <f>(C40+C24)*0.08</f>
        <v>31880.555200000003</v>
      </c>
      <c r="D46" s="56"/>
      <c r="E46" s="56"/>
      <c r="F46" s="67"/>
      <c r="G46" s="56"/>
      <c r="H46" s="56"/>
      <c r="I46" s="67"/>
      <c r="J46" s="56"/>
      <c r="K46" s="56"/>
      <c r="L46" s="56"/>
      <c r="M46" s="56"/>
      <c r="N46" s="67"/>
      <c r="O46" s="67"/>
      <c r="P46" s="52"/>
      <c r="Q46" s="34"/>
      <c r="R46" s="41" t="s">
        <v>47</v>
      </c>
      <c r="S46" s="11" t="str">
        <f>ROUND(P33/1000,0) &amp;" GWh"</f>
        <v>583 GWh</v>
      </c>
      <c r="T46" s="63">
        <f>P33/P40</f>
        <v>0.47267874712887753</v>
      </c>
      <c r="U46" s="36"/>
    </row>
    <row r="47" spans="1:47">
      <c r="A47" s="48" t="s">
        <v>51</v>
      </c>
      <c r="B47" s="97">
        <f>B46/B24</f>
        <v>3.1134377868046212E-3</v>
      </c>
      <c r="C47" s="97">
        <f>C46/(C40+C24)</f>
        <v>0.08</v>
      </c>
      <c r="D47" s="56"/>
      <c r="E47" s="56"/>
      <c r="F47" s="67"/>
      <c r="G47" s="56"/>
      <c r="H47" s="56"/>
      <c r="I47" s="67"/>
      <c r="J47" s="56"/>
      <c r="K47" s="56"/>
      <c r="L47" s="56"/>
      <c r="M47" s="56"/>
      <c r="N47" s="67"/>
      <c r="O47" s="67"/>
      <c r="P47" s="67"/>
      <c r="Q47" s="34"/>
      <c r="R47" s="41" t="s">
        <v>48</v>
      </c>
      <c r="S47" s="11" t="str">
        <f>ROUND(P35/1000,0) &amp;" GWh"</f>
        <v>219 GWh</v>
      </c>
      <c r="T47" s="63">
        <f>P35/P40</f>
        <v>0.17752816820360534</v>
      </c>
    </row>
    <row r="48" spans="1:47" ht="15.75" thickBot="1">
      <c r="A48" s="13"/>
      <c r="B48" s="98"/>
      <c r="C48" s="99"/>
      <c r="D48" s="100"/>
      <c r="E48" s="100"/>
      <c r="F48" s="101"/>
      <c r="G48" s="100"/>
      <c r="H48" s="100"/>
      <c r="I48" s="101"/>
      <c r="J48" s="100"/>
      <c r="K48" s="100"/>
      <c r="L48" s="100"/>
      <c r="M48" s="99"/>
      <c r="N48" s="102"/>
      <c r="O48" s="102"/>
      <c r="P48" s="102"/>
      <c r="Q48" s="87"/>
      <c r="R48" s="69" t="s">
        <v>50</v>
      </c>
      <c r="S48" s="11" t="str">
        <f>ROUND(P40/1000,0) &amp;" GWh"</f>
        <v>1234 GWh</v>
      </c>
      <c r="T48" s="70">
        <f>SUM(T42:T47)</f>
        <v>1</v>
      </c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3"/>
      <c r="AH48" s="13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</row>
    <row r="49" spans="1:47">
      <c r="A49" s="13" t="s">
        <v>108</v>
      </c>
      <c r="B49" s="125">
        <f>[2]Skåne!$L$7</f>
        <v>375530</v>
      </c>
      <c r="C49" s="99"/>
      <c r="D49" s="100"/>
      <c r="E49" s="100"/>
      <c r="F49" s="101"/>
      <c r="G49" s="100"/>
      <c r="H49" s="100"/>
      <c r="I49" s="101"/>
      <c r="J49" s="100"/>
      <c r="K49" s="100"/>
      <c r="L49" s="100"/>
      <c r="M49" s="99"/>
      <c r="N49" s="102"/>
      <c r="O49" s="102"/>
      <c r="P49" s="102"/>
      <c r="Q49" s="16"/>
      <c r="R49" s="13" t="s">
        <v>108</v>
      </c>
      <c r="S49" s="61" t="str">
        <f>ROUND(B49/1000,0) &amp;" GWh"</f>
        <v>376 GWh</v>
      </c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3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</row>
    <row r="50" spans="1:47">
      <c r="A50" s="16"/>
      <c r="B50" s="14"/>
      <c r="C50" s="18"/>
      <c r="D50" s="15"/>
      <c r="E50" s="15"/>
      <c r="F50" s="24"/>
      <c r="G50" s="15"/>
      <c r="H50" s="15"/>
      <c r="I50" s="24"/>
      <c r="J50" s="15"/>
      <c r="K50" s="15"/>
      <c r="L50" s="15"/>
      <c r="M50" s="16"/>
      <c r="N50" s="17"/>
      <c r="O50" s="17"/>
      <c r="P50" s="17"/>
      <c r="Q50" s="16"/>
      <c r="R50" s="13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3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</row>
    <row r="51" spans="1:47">
      <c r="A51" s="16"/>
      <c r="B51" s="14"/>
      <c r="C51" s="16"/>
      <c r="D51" s="15"/>
      <c r="E51" s="15"/>
      <c r="F51" s="24"/>
      <c r="G51" s="15"/>
      <c r="H51" s="15"/>
      <c r="I51" s="24"/>
      <c r="J51" s="15"/>
      <c r="K51" s="15"/>
      <c r="L51" s="15"/>
      <c r="M51" s="16"/>
      <c r="N51" s="17"/>
      <c r="O51" s="17"/>
      <c r="P51" s="17"/>
      <c r="Q51" s="16"/>
      <c r="R51" s="13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3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</row>
    <row r="52" spans="1:47">
      <c r="A52" s="16"/>
      <c r="B52" s="14"/>
      <c r="C52" s="16"/>
      <c r="D52" s="15"/>
      <c r="E52" s="15"/>
      <c r="F52" s="24"/>
      <c r="G52" s="15"/>
      <c r="H52" s="15"/>
      <c r="I52" s="24"/>
      <c r="J52" s="15"/>
      <c r="K52" s="15"/>
      <c r="L52" s="15"/>
      <c r="M52" s="16"/>
      <c r="N52" s="17"/>
      <c r="O52" s="17"/>
      <c r="P52" s="17"/>
      <c r="Q52" s="16"/>
      <c r="R52" s="13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3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</row>
    <row r="53" spans="1:47">
      <c r="A53" s="16"/>
      <c r="B53" s="14"/>
      <c r="C53" s="16"/>
      <c r="D53" s="15"/>
      <c r="E53" s="15"/>
      <c r="F53" s="24"/>
      <c r="G53" s="15"/>
      <c r="H53" s="15"/>
      <c r="I53" s="24"/>
      <c r="J53" s="15"/>
      <c r="K53" s="15"/>
      <c r="L53" s="15"/>
      <c r="M53" s="16"/>
      <c r="N53" s="17"/>
      <c r="O53" s="17"/>
      <c r="P53" s="17"/>
      <c r="Q53" s="16"/>
      <c r="R53" s="13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3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</row>
    <row r="54" spans="1:47">
      <c r="A54" s="16"/>
      <c r="B54" s="14"/>
      <c r="C54" s="16"/>
      <c r="D54" s="15"/>
      <c r="E54" s="15"/>
      <c r="F54" s="24"/>
      <c r="G54" s="15"/>
      <c r="H54" s="15"/>
      <c r="I54" s="24"/>
      <c r="J54" s="15"/>
      <c r="K54" s="15"/>
      <c r="L54" s="15"/>
      <c r="M54" s="16"/>
      <c r="N54" s="17"/>
      <c r="O54" s="17"/>
      <c r="P54" s="17"/>
      <c r="Q54" s="16"/>
      <c r="R54" s="13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3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</row>
    <row r="55" spans="1:47" ht="15.75">
      <c r="A55" s="16"/>
      <c r="B55" s="14"/>
      <c r="C55" s="16"/>
      <c r="D55" s="15"/>
      <c r="E55" s="15"/>
      <c r="F55" s="24"/>
      <c r="G55" s="15"/>
      <c r="H55" s="15"/>
      <c r="I55" s="24"/>
      <c r="J55" s="15"/>
      <c r="K55" s="15"/>
      <c r="L55" s="15"/>
      <c r="M55" s="16"/>
      <c r="N55" s="17"/>
      <c r="O55" s="17"/>
      <c r="P55" s="17"/>
      <c r="Q55" s="16"/>
      <c r="R55" s="10"/>
      <c r="S55" s="45"/>
      <c r="T55" s="50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3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</row>
    <row r="56" spans="1:47" ht="15.75">
      <c r="A56" s="16"/>
      <c r="B56" s="14"/>
      <c r="C56" s="16"/>
      <c r="D56" s="15"/>
      <c r="E56" s="15"/>
      <c r="F56" s="24"/>
      <c r="G56" s="15"/>
      <c r="H56" s="15"/>
      <c r="I56" s="24"/>
      <c r="J56" s="15"/>
      <c r="K56" s="15"/>
      <c r="L56" s="15"/>
      <c r="M56" s="16"/>
      <c r="N56" s="17"/>
      <c r="O56" s="17"/>
      <c r="P56" s="17"/>
      <c r="Q56" s="16"/>
      <c r="R56" s="10"/>
      <c r="S56" s="45"/>
      <c r="T56" s="50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3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</row>
    <row r="57" spans="1:47" ht="15.75">
      <c r="A57" s="16"/>
      <c r="B57" s="14"/>
      <c r="C57" s="16"/>
      <c r="D57" s="15"/>
      <c r="E57" s="15"/>
      <c r="F57" s="24"/>
      <c r="G57" s="15"/>
      <c r="H57" s="15"/>
      <c r="I57" s="24"/>
      <c r="J57" s="15"/>
      <c r="K57" s="15"/>
      <c r="L57" s="15"/>
      <c r="M57" s="16"/>
      <c r="N57" s="17"/>
      <c r="O57" s="17"/>
      <c r="P57" s="17"/>
      <c r="Q57" s="16"/>
      <c r="R57" s="10"/>
      <c r="S57" s="45"/>
      <c r="T57" s="50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3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</row>
    <row r="58" spans="1:47" ht="15.75">
      <c r="A58" s="10"/>
      <c r="B58" s="72"/>
      <c r="C58" s="19"/>
      <c r="D58" s="73"/>
      <c r="E58" s="73"/>
      <c r="F58" s="74"/>
      <c r="G58" s="73"/>
      <c r="H58" s="73"/>
      <c r="I58" s="74"/>
      <c r="J58" s="73"/>
      <c r="K58" s="73"/>
      <c r="L58" s="73"/>
      <c r="M58" s="45"/>
      <c r="N58" s="84"/>
      <c r="O58" s="84"/>
      <c r="P58" s="75"/>
      <c r="Q58" s="10"/>
      <c r="R58" s="10"/>
      <c r="S58" s="45"/>
      <c r="T58" s="50"/>
    </row>
    <row r="59" spans="1:47" ht="15.75">
      <c r="A59" s="10"/>
      <c r="B59" s="72"/>
      <c r="C59" s="19"/>
      <c r="D59" s="73"/>
      <c r="E59" s="73"/>
      <c r="F59" s="74"/>
      <c r="G59" s="73"/>
      <c r="H59" s="73"/>
      <c r="I59" s="74"/>
      <c r="J59" s="73"/>
      <c r="K59" s="73"/>
      <c r="L59" s="73"/>
      <c r="M59" s="45"/>
      <c r="N59" s="84"/>
      <c r="O59" s="84"/>
      <c r="P59" s="75"/>
      <c r="Q59" s="10"/>
      <c r="R59" s="10"/>
      <c r="S59" s="20"/>
      <c r="T59" s="21"/>
    </row>
    <row r="60" spans="1:47" ht="15.75">
      <c r="A60" s="10"/>
      <c r="B60" s="72"/>
      <c r="C60" s="19"/>
      <c r="D60" s="73"/>
      <c r="E60" s="73"/>
      <c r="F60" s="74"/>
      <c r="G60" s="73"/>
      <c r="H60" s="73"/>
      <c r="I60" s="74"/>
      <c r="J60" s="73"/>
      <c r="K60" s="73"/>
      <c r="L60" s="73"/>
      <c r="M60" s="45"/>
      <c r="N60" s="84"/>
      <c r="O60" s="84"/>
      <c r="P60" s="75"/>
      <c r="Q60" s="10"/>
      <c r="R60" s="10"/>
      <c r="S60" s="10"/>
      <c r="T60" s="45"/>
    </row>
    <row r="61" spans="1:47" ht="15.75">
      <c r="A61" s="9"/>
      <c r="B61" s="72"/>
      <c r="C61" s="19"/>
      <c r="D61" s="73"/>
      <c r="E61" s="73"/>
      <c r="F61" s="74"/>
      <c r="G61" s="73"/>
      <c r="H61" s="73"/>
      <c r="I61" s="74"/>
      <c r="J61" s="73"/>
      <c r="K61" s="73"/>
      <c r="L61" s="73"/>
      <c r="M61" s="45"/>
      <c r="N61" s="84"/>
      <c r="O61" s="84"/>
      <c r="P61" s="75"/>
      <c r="Q61" s="10"/>
      <c r="R61" s="10"/>
      <c r="S61" s="77"/>
      <c r="T61" s="78"/>
    </row>
    <row r="62" spans="1:47" ht="15.75">
      <c r="A62" s="10"/>
      <c r="B62" s="72"/>
      <c r="C62" s="19"/>
      <c r="D62" s="72"/>
      <c r="E62" s="72"/>
      <c r="F62" s="76"/>
      <c r="G62" s="72"/>
      <c r="H62" s="72"/>
      <c r="I62" s="76"/>
      <c r="J62" s="72"/>
      <c r="K62" s="72"/>
      <c r="L62" s="72"/>
      <c r="M62" s="45"/>
      <c r="N62" s="84"/>
      <c r="O62" s="84"/>
      <c r="P62" s="75"/>
      <c r="Q62" s="10"/>
      <c r="R62" s="10"/>
      <c r="S62" s="45"/>
      <c r="T62" s="50"/>
    </row>
    <row r="63" spans="1:47" ht="15.75">
      <c r="A63" s="10"/>
      <c r="B63" s="72"/>
      <c r="C63" s="10"/>
      <c r="D63" s="72"/>
      <c r="E63" s="72"/>
      <c r="F63" s="76"/>
      <c r="G63" s="72"/>
      <c r="H63" s="72"/>
      <c r="I63" s="76"/>
      <c r="J63" s="72"/>
      <c r="K63" s="72"/>
      <c r="L63" s="72"/>
      <c r="M63" s="10"/>
      <c r="N63" s="75"/>
      <c r="O63" s="75"/>
      <c r="P63" s="75"/>
      <c r="Q63" s="10"/>
      <c r="R63" s="10"/>
      <c r="S63" s="45"/>
      <c r="T63" s="50"/>
    </row>
    <row r="64" spans="1:47" ht="15.75">
      <c r="A64" s="10"/>
      <c r="B64" s="72"/>
      <c r="C64" s="10"/>
      <c r="D64" s="72"/>
      <c r="E64" s="72"/>
      <c r="F64" s="76"/>
      <c r="G64" s="72"/>
      <c r="H64" s="72"/>
      <c r="I64" s="76"/>
      <c r="J64" s="72"/>
      <c r="K64" s="72"/>
      <c r="L64" s="72"/>
      <c r="M64" s="10"/>
      <c r="N64" s="75"/>
      <c r="O64" s="75"/>
      <c r="P64" s="75"/>
      <c r="Q64" s="10"/>
      <c r="R64" s="10"/>
      <c r="S64" s="45"/>
      <c r="T64" s="50"/>
    </row>
    <row r="65" spans="1:20" ht="15.75">
      <c r="A65" s="10"/>
      <c r="B65" s="56"/>
      <c r="C65" s="10"/>
      <c r="D65" s="56"/>
      <c r="E65" s="56"/>
      <c r="F65" s="67"/>
      <c r="G65" s="56"/>
      <c r="H65" s="56"/>
      <c r="I65" s="67"/>
      <c r="J65" s="56"/>
      <c r="K65" s="72"/>
      <c r="L65" s="72"/>
      <c r="M65" s="10"/>
      <c r="N65" s="75"/>
      <c r="O65" s="75"/>
      <c r="P65" s="75"/>
      <c r="Q65" s="10"/>
      <c r="R65" s="10"/>
      <c r="S65" s="45"/>
      <c r="T65" s="50"/>
    </row>
    <row r="66" spans="1:20" ht="15.75">
      <c r="A66" s="10"/>
      <c r="B66" s="56"/>
      <c r="C66" s="10"/>
      <c r="D66" s="56"/>
      <c r="E66" s="56"/>
      <c r="F66" s="67"/>
      <c r="G66" s="56"/>
      <c r="H66" s="56"/>
      <c r="I66" s="67"/>
      <c r="J66" s="56"/>
      <c r="K66" s="72"/>
      <c r="L66" s="72"/>
      <c r="M66" s="10"/>
      <c r="N66" s="75"/>
      <c r="O66" s="75"/>
      <c r="P66" s="75"/>
      <c r="Q66" s="10"/>
      <c r="R66" s="10"/>
      <c r="S66" s="45"/>
      <c r="T66" s="50"/>
    </row>
    <row r="67" spans="1:20" ht="15.75">
      <c r="A67" s="10"/>
      <c r="B67" s="56"/>
      <c r="C67" s="10"/>
      <c r="D67" s="56"/>
      <c r="E67" s="56"/>
      <c r="F67" s="67"/>
      <c r="G67" s="56"/>
      <c r="H67" s="56"/>
      <c r="I67" s="67"/>
      <c r="J67" s="56"/>
      <c r="K67" s="72"/>
      <c r="L67" s="72"/>
      <c r="M67" s="10"/>
      <c r="N67" s="75"/>
      <c r="O67" s="75"/>
      <c r="P67" s="75"/>
      <c r="Q67" s="10"/>
      <c r="R67" s="10"/>
      <c r="S67" s="45"/>
      <c r="T67" s="50"/>
    </row>
    <row r="68" spans="1:20" ht="15.75">
      <c r="A68" s="10"/>
      <c r="B68" s="56"/>
      <c r="C68" s="10"/>
      <c r="D68" s="56"/>
      <c r="E68" s="56"/>
      <c r="F68" s="67"/>
      <c r="G68" s="56"/>
      <c r="H68" s="56"/>
      <c r="I68" s="67"/>
      <c r="J68" s="56"/>
      <c r="K68" s="72"/>
      <c r="L68" s="72"/>
      <c r="M68" s="10"/>
      <c r="N68" s="75"/>
      <c r="O68" s="75"/>
      <c r="P68" s="75"/>
      <c r="Q68" s="10"/>
      <c r="R68" s="51"/>
      <c r="S68" s="20"/>
      <c r="T68" s="23"/>
    </row>
    <row r="69" spans="1:20">
      <c r="A69" s="10"/>
      <c r="B69" s="56"/>
      <c r="C69" s="10"/>
      <c r="D69" s="56"/>
      <c r="E69" s="56"/>
      <c r="F69" s="67"/>
      <c r="G69" s="56"/>
      <c r="H69" s="56"/>
      <c r="I69" s="67"/>
      <c r="J69" s="56"/>
      <c r="K69" s="72"/>
      <c r="L69" s="72"/>
      <c r="M69" s="10"/>
      <c r="N69" s="75"/>
      <c r="O69" s="75"/>
      <c r="P69" s="75"/>
      <c r="Q69" s="10"/>
    </row>
    <row r="70" spans="1:20">
      <c r="A70" s="10"/>
      <c r="B70" s="56"/>
      <c r="C70" s="10"/>
      <c r="D70" s="56"/>
      <c r="E70" s="56"/>
      <c r="F70" s="67"/>
      <c r="G70" s="56"/>
      <c r="H70" s="56"/>
      <c r="I70" s="67"/>
      <c r="J70" s="56"/>
      <c r="K70" s="72"/>
      <c r="L70" s="72"/>
      <c r="M70" s="10"/>
      <c r="N70" s="75"/>
      <c r="O70" s="75"/>
      <c r="P70" s="75"/>
      <c r="Q70" s="10"/>
    </row>
    <row r="71" spans="1:20" ht="15.75">
      <c r="A71" s="10"/>
      <c r="B71" s="22"/>
      <c r="C71" s="10"/>
      <c r="D71" s="22"/>
      <c r="E71" s="22"/>
      <c r="F71" s="25"/>
      <c r="G71" s="22"/>
      <c r="H71" s="22"/>
      <c r="I71" s="25"/>
      <c r="J71" s="22"/>
      <c r="K71" s="72"/>
      <c r="L71" s="72"/>
      <c r="M71" s="10"/>
      <c r="N71" s="75"/>
      <c r="O71" s="75"/>
      <c r="P71" s="75"/>
      <c r="Q71" s="10"/>
    </row>
  </sheetData>
  <pageMargins left="0.7" right="0.7" top="0.75" bottom="0.75" header="0.3" footer="0.3"/>
  <pageSetup paperSize="9" orientation="portrait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U71"/>
  <sheetViews>
    <sheetView topLeftCell="A5" zoomScale="70" zoomScaleNormal="70" workbookViewId="0">
      <selection activeCell="I47" sqref="I47"/>
    </sheetView>
  </sheetViews>
  <sheetFormatPr defaultColWidth="8.625" defaultRowHeight="15"/>
  <cols>
    <col min="1" max="1" width="39" style="12" customWidth="1"/>
    <col min="2" max="2" width="17.625" style="52" customWidth="1"/>
    <col min="3" max="3" width="17.625" style="12" customWidth="1"/>
    <col min="4" max="12" width="17.625" style="52" customWidth="1"/>
    <col min="13" max="20" width="17.625" style="12" customWidth="1"/>
    <col min="21" max="16384" width="8.625" style="12"/>
  </cols>
  <sheetData>
    <row r="1" spans="1:34" ht="18.75">
      <c r="A1" s="3" t="s">
        <v>0</v>
      </c>
      <c r="Q1" s="4"/>
      <c r="R1" s="4"/>
      <c r="S1" s="4"/>
      <c r="T1" s="4"/>
    </row>
    <row r="2" spans="1:34" ht="15.75">
      <c r="A2" s="79" t="s">
        <v>79</v>
      </c>
      <c r="Q2" s="5"/>
      <c r="AG2" s="53"/>
      <c r="AH2" s="5"/>
    </row>
    <row r="3" spans="1:34" ht="30">
      <c r="A3" s="6">
        <v>2017</v>
      </c>
      <c r="C3" s="54" t="s">
        <v>1</v>
      </c>
      <c r="D3" s="54" t="s">
        <v>32</v>
      </c>
      <c r="E3" s="54" t="s">
        <v>2</v>
      </c>
      <c r="F3" s="55" t="s">
        <v>3</v>
      </c>
      <c r="G3" s="54" t="s">
        <v>17</v>
      </c>
      <c r="H3" s="54" t="s">
        <v>52</v>
      </c>
      <c r="I3" s="55" t="s">
        <v>5</v>
      </c>
      <c r="J3" s="54" t="s">
        <v>4</v>
      </c>
      <c r="K3" s="54" t="s">
        <v>6</v>
      </c>
      <c r="L3" s="54" t="s">
        <v>7</v>
      </c>
      <c r="M3" s="54" t="s">
        <v>68</v>
      </c>
      <c r="N3" s="54" t="s">
        <v>68</v>
      </c>
      <c r="O3" s="55" t="s">
        <v>68</v>
      </c>
      <c r="P3" s="57" t="s">
        <v>9</v>
      </c>
      <c r="Q3" s="53"/>
      <c r="AG3" s="53"/>
      <c r="AH3" s="53"/>
    </row>
    <row r="4" spans="1:34" s="29" customFormat="1" ht="11.25">
      <c r="A4" s="81" t="s">
        <v>60</v>
      </c>
      <c r="C4" s="80" t="s">
        <v>58</v>
      </c>
      <c r="D4" s="80" t="s">
        <v>59</v>
      </c>
      <c r="E4" s="27"/>
      <c r="F4" s="80" t="s">
        <v>61</v>
      </c>
      <c r="G4" s="27"/>
      <c r="H4" s="27"/>
      <c r="I4" s="80" t="s">
        <v>62</v>
      </c>
      <c r="J4" s="27"/>
      <c r="K4" s="27"/>
      <c r="L4" s="27"/>
      <c r="M4" s="27"/>
      <c r="N4" s="28"/>
      <c r="O4" s="28"/>
      <c r="P4" s="82" t="s">
        <v>66</v>
      </c>
      <c r="Q4" s="30"/>
      <c r="AG4" s="30"/>
      <c r="AH4" s="30"/>
    </row>
    <row r="5" spans="1:34" ht="15.75">
      <c r="A5" s="5" t="s">
        <v>53</v>
      </c>
      <c r="B5" s="60"/>
      <c r="C5" s="106">
        <f>[3]Solceller!$C$28</f>
        <v>4303.5</v>
      </c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3">
        <f>SUM(D5:O5)</f>
        <v>0</v>
      </c>
      <c r="Q5" s="53"/>
      <c r="AG5" s="53"/>
      <c r="AH5" s="53"/>
    </row>
    <row r="6" spans="1:34" ht="15.75">
      <c r="A6" s="5" t="s">
        <v>73</v>
      </c>
      <c r="B6" s="60"/>
      <c r="C6" s="136">
        <f>[3]Elproduktion!$N$1002</f>
        <v>132890</v>
      </c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>
        <f t="shared" ref="P6:P11" si="0">SUM(D6:O6)</f>
        <v>0</v>
      </c>
      <c r="Q6" s="53"/>
      <c r="AG6" s="53"/>
      <c r="AH6" s="53"/>
    </row>
    <row r="7" spans="1:34" ht="15.75">
      <c r="A7" s="5" t="s">
        <v>111</v>
      </c>
      <c r="B7" s="60"/>
      <c r="C7" s="128">
        <f>[3]Elproduktion!$Z$1002</f>
        <v>191783</v>
      </c>
      <c r="D7" s="149">
        <f>[3]Elproduktion!$N$1003</f>
        <v>0</v>
      </c>
      <c r="E7" s="149">
        <f>[3]Elproduktion!$Q$1004</f>
        <v>0</v>
      </c>
      <c r="F7" s="149">
        <f>[3]Elproduktion!$N$1005</f>
        <v>0</v>
      </c>
      <c r="G7" s="93">
        <f>[3]Elproduktion!$R$1006</f>
        <v>0</v>
      </c>
      <c r="H7" s="149">
        <f>[3]Elproduktion!$S$1007</f>
        <v>0</v>
      </c>
      <c r="I7" s="93">
        <f>[3]Elproduktion!$N$1008</f>
        <v>0</v>
      </c>
      <c r="J7" s="93">
        <f>[3]Elproduktion!$T$1006</f>
        <v>0</v>
      </c>
      <c r="K7" s="93">
        <f>[3]Elproduktion!U1004</f>
        <v>0</v>
      </c>
      <c r="L7" s="93">
        <f>[3]Elproduktion!V1004</f>
        <v>0</v>
      </c>
      <c r="M7" s="93"/>
      <c r="N7" s="93"/>
      <c r="O7" s="93"/>
      <c r="P7" s="149">
        <f t="shared" si="0"/>
        <v>0</v>
      </c>
      <c r="Q7" s="53"/>
      <c r="AG7" s="53"/>
      <c r="AH7" s="53"/>
    </row>
    <row r="8" spans="1:34" ht="15.75">
      <c r="A8" s="5" t="s">
        <v>11</v>
      </c>
      <c r="B8" s="60"/>
      <c r="C8" s="104">
        <f>[3]Elproduktion!$N$1010</f>
        <v>0</v>
      </c>
      <c r="D8" s="93">
        <f>[3]Elproduktion!$N$1011</f>
        <v>0</v>
      </c>
      <c r="E8" s="93">
        <f>[3]Elproduktion!$Q$1012</f>
        <v>0</v>
      </c>
      <c r="F8" s="93">
        <f>[3]Elproduktion!$N$1013</f>
        <v>0</v>
      </c>
      <c r="G8" s="93">
        <f>[3]Elproduktion!$R$1014</f>
        <v>0</v>
      </c>
      <c r="H8" s="93">
        <f>[3]Elproduktion!$S$1015</f>
        <v>0</v>
      </c>
      <c r="I8" s="93">
        <f>[3]Elproduktion!$N$1016</f>
        <v>0</v>
      </c>
      <c r="J8" s="93">
        <f>[3]Elproduktion!$T$1014</f>
        <v>0</v>
      </c>
      <c r="K8" s="93">
        <f>[3]Elproduktion!U1012</f>
        <v>0</v>
      </c>
      <c r="L8" s="93">
        <f>[3]Elproduktion!V1012</f>
        <v>0</v>
      </c>
      <c r="M8" s="93"/>
      <c r="N8" s="93"/>
      <c r="O8" s="93"/>
      <c r="P8" s="93">
        <f t="shared" si="0"/>
        <v>0</v>
      </c>
      <c r="Q8" s="53"/>
      <c r="AG8" s="53"/>
      <c r="AH8" s="53"/>
    </row>
    <row r="9" spans="1:34" ht="15.75">
      <c r="A9" s="5" t="s">
        <v>12</v>
      </c>
      <c r="B9" s="60"/>
      <c r="C9" s="104">
        <f>[3]Elproduktion!$N$1018</f>
        <v>0</v>
      </c>
      <c r="D9" s="93">
        <f>[3]Elproduktion!$N$1019</f>
        <v>0</v>
      </c>
      <c r="E9" s="93">
        <f>[3]Elproduktion!$Q$1020</f>
        <v>0</v>
      </c>
      <c r="F9" s="93">
        <f>[3]Elproduktion!$N$1021</f>
        <v>0</v>
      </c>
      <c r="G9" s="93">
        <f>[3]Elproduktion!$R$1022</f>
        <v>0</v>
      </c>
      <c r="H9" s="93">
        <f>[3]Elproduktion!$S$1023</f>
        <v>0</v>
      </c>
      <c r="I9" s="93">
        <f>[3]Elproduktion!$N$1024</f>
        <v>0</v>
      </c>
      <c r="J9" s="93">
        <f>[3]Elproduktion!$T$1022</f>
        <v>0</v>
      </c>
      <c r="K9" s="93">
        <f>[3]Elproduktion!U1020</f>
        <v>0</v>
      </c>
      <c r="L9" s="93">
        <f>[3]Elproduktion!V1020</f>
        <v>0</v>
      </c>
      <c r="M9" s="93"/>
      <c r="N9" s="93"/>
      <c r="O9" s="93"/>
      <c r="P9" s="93">
        <f t="shared" si="0"/>
        <v>0</v>
      </c>
      <c r="Q9" s="53"/>
      <c r="AG9" s="53"/>
      <c r="AH9" s="53"/>
    </row>
    <row r="10" spans="1:34" ht="15.75">
      <c r="A10" s="5" t="s">
        <v>13</v>
      </c>
      <c r="B10" s="60"/>
      <c r="C10" s="140">
        <f>[3]Elproduktion!$N$1026</f>
        <v>106690.47926267282</v>
      </c>
      <c r="D10" s="93">
        <f>[3]Elproduktion!$N$1027</f>
        <v>0</v>
      </c>
      <c r="E10" s="93">
        <f>[3]Elproduktion!$Q$1028</f>
        <v>0</v>
      </c>
      <c r="F10" s="93">
        <f>[3]Elproduktion!$N$1029</f>
        <v>0</v>
      </c>
      <c r="G10" s="93">
        <f>[3]Elproduktion!$R$1030</f>
        <v>0</v>
      </c>
      <c r="H10" s="93">
        <f>[3]Elproduktion!$S$1031</f>
        <v>0</v>
      </c>
      <c r="I10" s="93">
        <f>[3]Elproduktion!$N$1032</f>
        <v>0</v>
      </c>
      <c r="J10" s="93">
        <f>[3]Elproduktion!$T$1030</f>
        <v>0</v>
      </c>
      <c r="K10" s="93">
        <f>[3]Elproduktion!U1028</f>
        <v>0</v>
      </c>
      <c r="L10" s="93">
        <f>[3]Elproduktion!V1028</f>
        <v>0</v>
      </c>
      <c r="M10" s="93"/>
      <c r="N10" s="93"/>
      <c r="O10" s="93"/>
      <c r="P10" s="93">
        <f t="shared" si="0"/>
        <v>0</v>
      </c>
      <c r="Q10" s="53"/>
      <c r="R10" s="5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3"/>
      <c r="AH10" s="53"/>
    </row>
    <row r="11" spans="1:34" ht="15.75">
      <c r="A11" s="5" t="s">
        <v>14</v>
      </c>
      <c r="B11" s="60"/>
      <c r="C11" s="93">
        <f>SUM(C5:C10)</f>
        <v>435666.97926267283</v>
      </c>
      <c r="D11" s="93">
        <f t="shared" ref="D11:O11" si="1">SUM(D5:D10)</f>
        <v>0</v>
      </c>
      <c r="E11" s="93">
        <f t="shared" si="1"/>
        <v>0</v>
      </c>
      <c r="F11" s="93">
        <f t="shared" si="1"/>
        <v>0</v>
      </c>
      <c r="G11" s="93">
        <f t="shared" si="1"/>
        <v>0</v>
      </c>
      <c r="H11" s="93">
        <f t="shared" si="1"/>
        <v>0</v>
      </c>
      <c r="I11" s="93">
        <f t="shared" si="1"/>
        <v>0</v>
      </c>
      <c r="J11" s="93">
        <f t="shared" si="1"/>
        <v>0</v>
      </c>
      <c r="K11" s="93">
        <f t="shared" si="1"/>
        <v>0</v>
      </c>
      <c r="L11" s="93">
        <f t="shared" si="1"/>
        <v>0</v>
      </c>
      <c r="M11" s="93">
        <f t="shared" si="1"/>
        <v>0</v>
      </c>
      <c r="N11" s="93">
        <f t="shared" si="1"/>
        <v>0</v>
      </c>
      <c r="O11" s="93">
        <f t="shared" si="1"/>
        <v>0</v>
      </c>
      <c r="P11" s="93">
        <f t="shared" si="0"/>
        <v>0</v>
      </c>
      <c r="Q11" s="53"/>
      <c r="R11" s="5"/>
      <c r="S11" s="59"/>
      <c r="T11" s="59"/>
      <c r="U11" s="59"/>
      <c r="V11" s="59"/>
      <c r="W11" s="59"/>
      <c r="X11" s="59"/>
      <c r="Y11" s="59"/>
      <c r="Z11" s="59"/>
      <c r="AA11" s="59"/>
      <c r="AB11" s="59"/>
      <c r="AC11" s="59"/>
      <c r="AD11" s="59"/>
      <c r="AE11" s="59"/>
      <c r="AF11" s="59"/>
      <c r="AG11" s="53"/>
      <c r="AH11" s="53"/>
    </row>
    <row r="12" spans="1:34" ht="15.75">
      <c r="B12" s="60"/>
      <c r="C12" s="60"/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4"/>
      <c r="R12" s="4"/>
      <c r="S12" s="4"/>
      <c r="T12" s="4"/>
    </row>
    <row r="13" spans="1:34" ht="15.75">
      <c r="B13" s="60"/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4"/>
      <c r="R13" s="4"/>
      <c r="S13" s="4"/>
      <c r="T13" s="4"/>
    </row>
    <row r="14" spans="1:34" ht="18.75">
      <c r="A14" s="3" t="s">
        <v>15</v>
      </c>
      <c r="B14" s="7"/>
      <c r="C14" s="60"/>
      <c r="D14" s="7"/>
      <c r="E14" s="7"/>
      <c r="F14" s="7"/>
      <c r="G14" s="7"/>
      <c r="H14" s="7"/>
      <c r="I14" s="7"/>
      <c r="J14" s="60"/>
      <c r="K14" s="60"/>
      <c r="L14" s="60"/>
      <c r="M14" s="60"/>
      <c r="N14" s="60"/>
      <c r="O14" s="60"/>
      <c r="P14" s="7"/>
      <c r="Q14" s="4"/>
      <c r="R14" s="4"/>
      <c r="S14" s="4"/>
      <c r="T14" s="4"/>
    </row>
    <row r="15" spans="1:34" ht="15.75">
      <c r="A15" s="79" t="str">
        <f>A2</f>
        <v>1283 Helsingborg</v>
      </c>
      <c r="B15" s="60"/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4"/>
      <c r="R15" s="4"/>
      <c r="S15" s="4"/>
      <c r="T15" s="4"/>
    </row>
    <row r="16" spans="1:34" ht="30">
      <c r="A16" s="6">
        <v>2017</v>
      </c>
      <c r="B16" s="54" t="s">
        <v>16</v>
      </c>
      <c r="C16" s="67" t="s">
        <v>8</v>
      </c>
      <c r="D16" s="54" t="s">
        <v>32</v>
      </c>
      <c r="E16" s="54" t="s">
        <v>2</v>
      </c>
      <c r="F16" s="55" t="s">
        <v>3</v>
      </c>
      <c r="G16" s="54" t="s">
        <v>17</v>
      </c>
      <c r="H16" s="54" t="s">
        <v>52</v>
      </c>
      <c r="I16" s="55" t="s">
        <v>5</v>
      </c>
      <c r="J16" s="54" t="s">
        <v>4</v>
      </c>
      <c r="K16" s="54" t="s">
        <v>6</v>
      </c>
      <c r="L16" s="54" t="s">
        <v>7</v>
      </c>
      <c r="M16" s="54" t="s">
        <v>71</v>
      </c>
      <c r="N16" s="54" t="s">
        <v>68</v>
      </c>
      <c r="O16" s="55" t="s">
        <v>68</v>
      </c>
      <c r="P16" s="57" t="s">
        <v>9</v>
      </c>
      <c r="Q16" s="53"/>
      <c r="AG16" s="53"/>
      <c r="AH16" s="53"/>
    </row>
    <row r="17" spans="1:34" s="29" customFormat="1" ht="11.25">
      <c r="A17" s="81" t="s">
        <v>60</v>
      </c>
      <c r="B17" s="80" t="s">
        <v>63</v>
      </c>
      <c r="C17" s="49"/>
      <c r="D17" s="80" t="s">
        <v>59</v>
      </c>
      <c r="E17" s="27"/>
      <c r="F17" s="80" t="s">
        <v>61</v>
      </c>
      <c r="G17" s="27"/>
      <c r="H17" s="27"/>
      <c r="I17" s="80" t="s">
        <v>62</v>
      </c>
      <c r="J17" s="27"/>
      <c r="K17" s="27"/>
      <c r="L17" s="27"/>
      <c r="M17" s="27"/>
      <c r="N17" s="28"/>
      <c r="O17" s="28"/>
      <c r="P17" s="82" t="s">
        <v>66</v>
      </c>
      <c r="Q17" s="30"/>
      <c r="AG17" s="30"/>
      <c r="AH17" s="30"/>
    </row>
    <row r="18" spans="1:34" ht="15.75">
      <c r="A18" s="5" t="s">
        <v>18</v>
      </c>
      <c r="B18" s="110">
        <f>[3]Fjärrvärmeproduktion!$N$1402+([3]Fjärrvärmeproduktion!$N$1442)*([3]Fjärrvärmeproduktion!$N$1402/([3]Fjärrvärmeproduktion!$N$1402+[3]Fjärrvärmeproduktion!$N$1410))</f>
        <v>664703.39361197152</v>
      </c>
      <c r="C18" s="112"/>
      <c r="D18" s="126">
        <f>[3]Fjärrvärmeproduktion!$N$1403</f>
        <v>1737</v>
      </c>
      <c r="E18" s="112">
        <f>[3]Fjärrvärmeproduktion!$Q$1404</f>
        <v>0</v>
      </c>
      <c r="F18" s="112">
        <f>[3]Fjärrvärmeproduktion!$N$1405</f>
        <v>0</v>
      </c>
      <c r="G18" s="112">
        <f>[3]Fjärrvärmeproduktion!$R$1406</f>
        <v>0</v>
      </c>
      <c r="H18" s="126">
        <f>[3]Fjärrvärmeproduktion!$S$1407</f>
        <v>198000</v>
      </c>
      <c r="I18" s="112">
        <f>[3]Fjärrvärmeproduktion!$N$1408</f>
        <v>0</v>
      </c>
      <c r="J18" s="112">
        <f>[3]Fjärrvärmeproduktion!$T$1406</f>
        <v>0</v>
      </c>
      <c r="K18" s="112">
        <f>[3]Fjärrvärmeproduktion!U1404</f>
        <v>0</v>
      </c>
      <c r="L18" s="126">
        <f>[3]Fjärrvärmeproduktion!V1404</f>
        <v>465000</v>
      </c>
      <c r="M18" s="112">
        <f>[3]Fjärrvärmeproduktion!$W$1407</f>
        <v>0</v>
      </c>
      <c r="N18" s="112"/>
      <c r="O18" s="112"/>
      <c r="P18" s="126">
        <f>SUM(C18:O18)</f>
        <v>664737</v>
      </c>
      <c r="Q18" s="4"/>
      <c r="R18" s="4"/>
      <c r="S18" s="4"/>
      <c r="T18" s="4"/>
    </row>
    <row r="19" spans="1:34" ht="15.75">
      <c r="A19" s="5" t="s">
        <v>19</v>
      </c>
      <c r="B19" s="110">
        <f>[3]Fjärrvärmeproduktion!$N$1410+[3]Fjärrvärmeproduktion!$N$1442*([3]Fjärrvärmeproduktion!$N$1410/([3]Fjärrvärmeproduktion!$N$1410+[3]Fjärrvärmeproduktion!$N$1402))</f>
        <v>791.6063880284504</v>
      </c>
      <c r="C19" s="112"/>
      <c r="D19" s="112">
        <f>[3]Fjärrvärmeproduktion!$N$1411</f>
        <v>863</v>
      </c>
      <c r="E19" s="112">
        <f>[3]Fjärrvärmeproduktion!$Q$1412</f>
        <v>0</v>
      </c>
      <c r="F19" s="112">
        <f>[3]Fjärrvärmeproduktion!$N$1413</f>
        <v>0</v>
      </c>
      <c r="G19" s="112">
        <f>[3]Fjärrvärmeproduktion!$R$1414</f>
        <v>0</v>
      </c>
      <c r="H19" s="112">
        <f>[3]Fjärrvärmeproduktion!$S$1415</f>
        <v>0</v>
      </c>
      <c r="I19" s="112">
        <f>[3]Fjärrvärmeproduktion!$N$1416</f>
        <v>0</v>
      </c>
      <c r="J19" s="112">
        <f>[3]Fjärrvärmeproduktion!$T$1414</f>
        <v>0</v>
      </c>
      <c r="K19" s="112">
        <f>[3]Fjärrvärmeproduktion!U1412</f>
        <v>0</v>
      </c>
      <c r="L19" s="112">
        <f>[3]Fjärrvärmeproduktion!V1412</f>
        <v>0</v>
      </c>
      <c r="M19" s="112">
        <f>[3]Fjärrvärmeproduktion!$W$1415</f>
        <v>0</v>
      </c>
      <c r="N19" s="112"/>
      <c r="O19" s="112"/>
      <c r="P19" s="112">
        <f t="shared" ref="P19:P24" si="2">SUM(C19:O19)</f>
        <v>863</v>
      </c>
      <c r="Q19" s="4"/>
      <c r="R19" s="4"/>
      <c r="S19" s="4"/>
      <c r="T19" s="4"/>
    </row>
    <row r="20" spans="1:34" ht="15.75">
      <c r="A20" s="5" t="s">
        <v>20</v>
      </c>
      <c r="B20" s="142">
        <f>[3]Fjärrvärmeproduktion!$N$1418</f>
        <v>0</v>
      </c>
      <c r="C20" s="112">
        <f>B20*1.015</f>
        <v>0</v>
      </c>
      <c r="D20" s="112">
        <f>[3]Fjärrvärmeproduktion!$N$1419</f>
        <v>0</v>
      </c>
      <c r="E20" s="112">
        <f>[3]Fjärrvärmeproduktion!$Q$1420</f>
        <v>0</v>
      </c>
      <c r="F20" s="112">
        <f>[3]Fjärrvärmeproduktion!$N$1421</f>
        <v>0</v>
      </c>
      <c r="G20" s="112">
        <f>[3]Fjärrvärmeproduktion!$R$1422</f>
        <v>0</v>
      </c>
      <c r="H20" s="112">
        <f>[3]Fjärrvärmeproduktion!$S$1423</f>
        <v>0</v>
      </c>
      <c r="I20" s="112">
        <f>[3]Fjärrvärmeproduktion!$N$1424</f>
        <v>0</v>
      </c>
      <c r="J20" s="112">
        <f>[3]Fjärrvärmeproduktion!$T$1422</f>
        <v>0</v>
      </c>
      <c r="K20" s="112">
        <f>[3]Fjärrvärmeproduktion!U1420</f>
        <v>0</v>
      </c>
      <c r="L20" s="112">
        <f>[3]Fjärrvärmeproduktion!V1420</f>
        <v>0</v>
      </c>
      <c r="M20" s="112">
        <f>[3]Fjärrvärmeproduktion!$W$1423</f>
        <v>0</v>
      </c>
      <c r="N20" s="112"/>
      <c r="O20" s="112"/>
      <c r="P20" s="112">
        <f t="shared" si="2"/>
        <v>0</v>
      </c>
      <c r="Q20" s="4"/>
      <c r="R20" s="4"/>
      <c r="S20" s="4"/>
      <c r="T20" s="4"/>
    </row>
    <row r="21" spans="1:34" ht="16.5" thickBot="1">
      <c r="A21" s="5" t="s">
        <v>21</v>
      </c>
      <c r="B21" s="177">
        <f>[3]Fjärrvärmeproduktion!$N$1426</f>
        <v>100340</v>
      </c>
      <c r="C21" s="126">
        <v>29233</v>
      </c>
      <c r="D21" s="112">
        <f>[3]Fjärrvärmeproduktion!$N$1427</f>
        <v>0</v>
      </c>
      <c r="E21" s="112">
        <f>[3]Fjärrvärmeproduktion!$Q$1428</f>
        <v>0</v>
      </c>
      <c r="F21" s="112">
        <f>[3]Fjärrvärmeproduktion!$N$1429</f>
        <v>0</v>
      </c>
      <c r="G21" s="112">
        <f>[3]Fjärrvärmeproduktion!$R$1430</f>
        <v>0</v>
      </c>
      <c r="H21" s="112">
        <f>[3]Fjärrvärmeproduktion!$S$1431</f>
        <v>0</v>
      </c>
      <c r="I21" s="112">
        <f>[3]Fjärrvärmeproduktion!$N$1432</f>
        <v>0</v>
      </c>
      <c r="J21" s="112">
        <f>[3]Fjärrvärmeproduktion!$T$1430</f>
        <v>0</v>
      </c>
      <c r="K21" s="112">
        <f>[3]Fjärrvärmeproduktion!U1428</f>
        <v>0</v>
      </c>
      <c r="L21" s="112">
        <f>[3]Fjärrvärmeproduktion!V1428</f>
        <v>0</v>
      </c>
      <c r="M21" s="112">
        <f>[3]Fjärrvärmeproduktion!$W$1431</f>
        <v>0</v>
      </c>
      <c r="N21" s="112"/>
      <c r="O21" s="112"/>
      <c r="P21" s="126">
        <f t="shared" si="2"/>
        <v>29233</v>
      </c>
      <c r="Q21" s="4"/>
      <c r="R21" s="37"/>
      <c r="S21" s="37"/>
      <c r="T21" s="37"/>
    </row>
    <row r="22" spans="1:34" ht="15.75">
      <c r="A22" s="5" t="s">
        <v>22</v>
      </c>
      <c r="B22" s="127">
        <f>[3]Fjärrvärmeproduktion!$N$1434</f>
        <v>372327</v>
      </c>
      <c r="C22" s="112"/>
      <c r="D22" s="112">
        <f>[3]Fjärrvärmeproduktion!$N$1435</f>
        <v>0</v>
      </c>
      <c r="E22" s="112">
        <f>[3]Fjärrvärmeproduktion!$Q$1436</f>
        <v>0</v>
      </c>
      <c r="F22" s="112">
        <f>[3]Fjärrvärmeproduktion!$N$1437</f>
        <v>0</v>
      </c>
      <c r="G22" s="112">
        <f>[3]Fjärrvärmeproduktion!$R$1438</f>
        <v>0</v>
      </c>
      <c r="H22" s="112">
        <f>[3]Fjärrvärmeproduktion!$S$1439</f>
        <v>0</v>
      </c>
      <c r="I22" s="112">
        <f>[3]Fjärrvärmeproduktion!$N$1440</f>
        <v>0</v>
      </c>
      <c r="J22" s="112">
        <f>[3]Fjärrvärmeproduktion!$T$1438</f>
        <v>0</v>
      </c>
      <c r="K22" s="112">
        <f>[3]Fjärrvärmeproduktion!U1436</f>
        <v>0</v>
      </c>
      <c r="L22" s="112">
        <f>[3]Fjärrvärmeproduktion!V1436</f>
        <v>0</v>
      </c>
      <c r="M22" s="112">
        <f>[3]Fjärrvärmeproduktion!$W$1439</f>
        <v>0</v>
      </c>
      <c r="N22" s="112"/>
      <c r="O22" s="112"/>
      <c r="P22" s="112">
        <f t="shared" si="2"/>
        <v>0</v>
      </c>
      <c r="Q22" s="31"/>
      <c r="R22" s="43" t="s">
        <v>24</v>
      </c>
      <c r="S22" s="88" t="str">
        <f>ROUND(P43/1000,0) &amp;" GWh"</f>
        <v>4152 GWh</v>
      </c>
      <c r="T22" s="38"/>
      <c r="U22" s="36"/>
    </row>
    <row r="23" spans="1:34" ht="15.75">
      <c r="A23" s="5" t="s">
        <v>23</v>
      </c>
      <c r="B23" s="138">
        <v>0</v>
      </c>
      <c r="C23" s="112"/>
      <c r="D23" s="112">
        <f>[3]Fjärrvärmeproduktion!$N$1443</f>
        <v>0</v>
      </c>
      <c r="E23" s="112">
        <f>[3]Fjärrvärmeproduktion!$Q$1444</f>
        <v>0</v>
      </c>
      <c r="F23" s="112">
        <f>[3]Fjärrvärmeproduktion!$N$1445</f>
        <v>0</v>
      </c>
      <c r="G23" s="112">
        <f>[3]Fjärrvärmeproduktion!$R$1446</f>
        <v>0</v>
      </c>
      <c r="H23" s="112">
        <f>[3]Fjärrvärmeproduktion!$S$1447</f>
        <v>0</v>
      </c>
      <c r="I23" s="112">
        <f>[3]Fjärrvärmeproduktion!$N$1448</f>
        <v>0</v>
      </c>
      <c r="J23" s="112">
        <f>[3]Fjärrvärmeproduktion!$T$1446</f>
        <v>0</v>
      </c>
      <c r="K23" s="112">
        <f>[3]Fjärrvärmeproduktion!U1444</f>
        <v>0</v>
      </c>
      <c r="L23" s="112">
        <f>[3]Fjärrvärmeproduktion!V1444</f>
        <v>0</v>
      </c>
      <c r="M23" s="112">
        <f>[3]Fjärrvärmeproduktion!$W$1447</f>
        <v>0</v>
      </c>
      <c r="N23" s="112"/>
      <c r="O23" s="112"/>
      <c r="P23" s="112">
        <f t="shared" si="2"/>
        <v>0</v>
      </c>
      <c r="Q23" s="31"/>
      <c r="R23" s="41"/>
      <c r="S23" s="4"/>
      <c r="T23" s="39"/>
      <c r="U23" s="36"/>
    </row>
    <row r="24" spans="1:34" ht="15.75">
      <c r="A24" s="5" t="s">
        <v>14</v>
      </c>
      <c r="B24" s="126">
        <f>SUM(B18:B23)</f>
        <v>1138162</v>
      </c>
      <c r="C24" s="126">
        <f t="shared" ref="C24:O24" si="3">SUM(C18:C23)</f>
        <v>29233</v>
      </c>
      <c r="D24" s="126">
        <f t="shared" si="3"/>
        <v>2600</v>
      </c>
      <c r="E24" s="112">
        <f t="shared" si="3"/>
        <v>0</v>
      </c>
      <c r="F24" s="112">
        <f t="shared" si="3"/>
        <v>0</v>
      </c>
      <c r="G24" s="112">
        <f t="shared" si="3"/>
        <v>0</v>
      </c>
      <c r="H24" s="126">
        <f t="shared" si="3"/>
        <v>198000</v>
      </c>
      <c r="I24" s="112">
        <f t="shared" si="3"/>
        <v>0</v>
      </c>
      <c r="J24" s="112">
        <f t="shared" si="3"/>
        <v>0</v>
      </c>
      <c r="K24" s="112">
        <f t="shared" si="3"/>
        <v>0</v>
      </c>
      <c r="L24" s="126">
        <f t="shared" si="3"/>
        <v>465000</v>
      </c>
      <c r="M24" s="112">
        <f t="shared" si="3"/>
        <v>0</v>
      </c>
      <c r="N24" s="112">
        <f t="shared" si="3"/>
        <v>0</v>
      </c>
      <c r="O24" s="112">
        <f t="shared" si="3"/>
        <v>0</v>
      </c>
      <c r="P24" s="126">
        <f t="shared" si="2"/>
        <v>694833</v>
      </c>
      <c r="Q24" s="31"/>
      <c r="R24" s="41"/>
      <c r="S24" s="4" t="s">
        <v>25</v>
      </c>
      <c r="T24" s="39" t="s">
        <v>26</v>
      </c>
      <c r="U24" s="36"/>
    </row>
    <row r="25" spans="1:34" ht="15.75">
      <c r="B25" s="109"/>
      <c r="C25" s="109"/>
      <c r="D25" s="109"/>
      <c r="E25" s="109"/>
      <c r="F25" s="109"/>
      <c r="G25" s="109"/>
      <c r="H25" s="109"/>
      <c r="I25" s="109"/>
      <c r="J25" s="109"/>
      <c r="K25" s="109"/>
      <c r="L25" s="109"/>
      <c r="M25" s="109"/>
      <c r="N25" s="109"/>
      <c r="O25" s="109"/>
      <c r="P25" s="109"/>
      <c r="Q25" s="31"/>
      <c r="R25" s="85" t="str">
        <f>C30</f>
        <v>El</v>
      </c>
      <c r="S25" s="61" t="str">
        <f>ROUND(C43/1000,0) &amp;" GWh"</f>
        <v>1254 GWh</v>
      </c>
      <c r="T25" s="42">
        <f>C$44</f>
        <v>0.30190437558698768</v>
      </c>
      <c r="U25" s="36"/>
    </row>
    <row r="26" spans="1:34" ht="15.75">
      <c r="B26" s="110"/>
      <c r="C26" s="109"/>
      <c r="D26" s="109"/>
      <c r="E26" s="109"/>
      <c r="F26" s="109"/>
      <c r="G26" s="109"/>
      <c r="H26" s="109"/>
      <c r="I26" s="109"/>
      <c r="J26" s="109"/>
      <c r="K26" s="109"/>
      <c r="L26" s="109"/>
      <c r="M26" s="109"/>
      <c r="N26" s="109"/>
      <c r="O26" s="109"/>
      <c r="P26" s="109"/>
      <c r="Q26" s="31"/>
      <c r="R26" s="86" t="str">
        <f>D30</f>
        <v>Oljeprodukter</v>
      </c>
      <c r="S26" s="61" t="str">
        <f>ROUND(D43/1000,0) &amp;" GWh"</f>
        <v>1357 GWh</v>
      </c>
      <c r="T26" s="42">
        <f>D$44</f>
        <v>0.3269137811700592</v>
      </c>
      <c r="U26" s="36"/>
    </row>
    <row r="27" spans="1:34" ht="15.75">
      <c r="B27" s="60"/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31"/>
      <c r="R27" s="86" t="str">
        <f>E30</f>
        <v>Kol och koks</v>
      </c>
      <c r="S27" s="61" t="str">
        <f>ROUND(E43/1000,0) &amp;" GWh"</f>
        <v>0 GWh</v>
      </c>
      <c r="T27" s="42">
        <f>E$44</f>
        <v>0</v>
      </c>
      <c r="U27" s="36"/>
    </row>
    <row r="28" spans="1:34" ht="18.75">
      <c r="A28" s="3" t="s">
        <v>27</v>
      </c>
      <c r="B28" s="7"/>
      <c r="C28" s="60"/>
      <c r="D28" s="7"/>
      <c r="E28" s="7"/>
      <c r="F28" s="7"/>
      <c r="G28" s="7"/>
      <c r="H28" s="7"/>
      <c r="I28" s="60"/>
      <c r="J28" s="60"/>
      <c r="K28" s="60"/>
      <c r="L28" s="60"/>
      <c r="M28" s="60"/>
      <c r="N28" s="60"/>
      <c r="O28" s="60"/>
      <c r="P28" s="60"/>
      <c r="Q28" s="31"/>
      <c r="R28" s="86" t="str">
        <f>F30</f>
        <v>Gasol/naturgas</v>
      </c>
      <c r="S28" s="61" t="str">
        <f>ROUND(F43/1000,0) &amp;" GWh"</f>
        <v>398 GWh</v>
      </c>
      <c r="T28" s="42">
        <f>F$44</f>
        <v>9.5753930004697063E-2</v>
      </c>
      <c r="U28" s="36"/>
    </row>
    <row r="29" spans="1:34" ht="15.75">
      <c r="A29" s="79" t="str">
        <f>A2</f>
        <v>1283 Helsingborg</v>
      </c>
      <c r="B29" s="60"/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31"/>
      <c r="R29" s="86" t="str">
        <f>G30</f>
        <v>Biodrivmedel</v>
      </c>
      <c r="S29" s="61" t="str">
        <f>ROUND(G43/1000,0) &amp;" GWh"</f>
        <v>426 GWh</v>
      </c>
      <c r="T29" s="42">
        <f>G$44</f>
        <v>0.10260502517239495</v>
      </c>
      <c r="U29" s="36"/>
    </row>
    <row r="30" spans="1:34" ht="30">
      <c r="A30" s="6">
        <v>2017</v>
      </c>
      <c r="B30" s="67" t="s">
        <v>70</v>
      </c>
      <c r="C30" s="56" t="s">
        <v>8</v>
      </c>
      <c r="D30" s="54" t="s">
        <v>32</v>
      </c>
      <c r="E30" s="54" t="s">
        <v>2</v>
      </c>
      <c r="F30" s="55" t="s">
        <v>3</v>
      </c>
      <c r="G30" s="54" t="s">
        <v>28</v>
      </c>
      <c r="H30" s="54" t="s">
        <v>52</v>
      </c>
      <c r="I30" s="55" t="s">
        <v>5</v>
      </c>
      <c r="J30" s="54" t="s">
        <v>4</v>
      </c>
      <c r="K30" s="54" t="s">
        <v>6</v>
      </c>
      <c r="L30" s="54" t="s">
        <v>7</v>
      </c>
      <c r="M30" s="54" t="s">
        <v>71</v>
      </c>
      <c r="N30" s="54" t="s">
        <v>68</v>
      </c>
      <c r="O30" s="55" t="s">
        <v>68</v>
      </c>
      <c r="P30" s="57" t="s">
        <v>29</v>
      </c>
      <c r="Q30" s="31"/>
      <c r="R30" s="85" t="str">
        <f>H30</f>
        <v>Biobränslen</v>
      </c>
      <c r="S30" s="61" t="str">
        <f>ROUND(H43/1000,0) &amp;" GWh"</f>
        <v>233 GWh</v>
      </c>
      <c r="T30" s="42">
        <f>H$44</f>
        <v>5.6188528671432571E-2</v>
      </c>
      <c r="U30" s="36"/>
    </row>
    <row r="31" spans="1:34" s="29" customFormat="1">
      <c r="A31" s="26"/>
      <c r="B31" s="80" t="s">
        <v>65</v>
      </c>
      <c r="C31" s="83" t="s">
        <v>64</v>
      </c>
      <c r="D31" s="80" t="s">
        <v>59</v>
      </c>
      <c r="E31" s="27"/>
      <c r="F31" s="80" t="s">
        <v>61</v>
      </c>
      <c r="G31" s="80" t="s">
        <v>107</v>
      </c>
      <c r="H31" s="80" t="s">
        <v>69</v>
      </c>
      <c r="I31" s="80" t="s">
        <v>62</v>
      </c>
      <c r="J31" s="27"/>
      <c r="K31" s="27"/>
      <c r="L31" s="27"/>
      <c r="M31" s="27"/>
      <c r="N31" s="28"/>
      <c r="O31" s="28"/>
      <c r="P31" s="82" t="s">
        <v>67</v>
      </c>
      <c r="Q31" s="32"/>
      <c r="R31" s="85" t="str">
        <f>I30</f>
        <v>Biogas</v>
      </c>
      <c r="S31" s="61" t="str">
        <f>ROUND(I43/1000,0) &amp;" GWh"</f>
        <v>19 GWh</v>
      </c>
      <c r="T31" s="42">
        <f>I$44</f>
        <v>4.6403856676438043E-3</v>
      </c>
      <c r="U31" s="35"/>
      <c r="AG31" s="30"/>
      <c r="AH31" s="30"/>
    </row>
    <row r="32" spans="1:34" ht="15.75">
      <c r="A32" s="5" t="s">
        <v>30</v>
      </c>
      <c r="B32" s="110">
        <f>[3]Slutanvändning!$N$2033</f>
        <v>0</v>
      </c>
      <c r="C32" s="110">
        <f>[3]Slutanvändning!$N$2034</f>
        <v>37535</v>
      </c>
      <c r="D32" s="112">
        <f>[3]Slutanvändning!$N$2027</f>
        <v>18246</v>
      </c>
      <c r="E32" s="112">
        <f>[3]Slutanvändning!$Q$2028</f>
        <v>0</v>
      </c>
      <c r="F32" s="112">
        <f>[3]Slutanvändning!$N$2029</f>
        <v>0</v>
      </c>
      <c r="G32" s="112">
        <f>[3]Slutanvändning!$N$2030</f>
        <v>3756</v>
      </c>
      <c r="H32" s="110">
        <f>[3]Slutanvändning!$N$2031</f>
        <v>0</v>
      </c>
      <c r="I32" s="110">
        <f>[3]Slutanvändning!$N$2032</f>
        <v>0</v>
      </c>
      <c r="J32" s="112">
        <v>0</v>
      </c>
      <c r="K32" s="112">
        <f>[3]Slutanvändning!U2028</f>
        <v>0</v>
      </c>
      <c r="L32" s="112">
        <f>[3]Slutanvändning!V2028</f>
        <v>0</v>
      </c>
      <c r="M32" s="112"/>
      <c r="N32" s="112"/>
      <c r="O32" s="112"/>
      <c r="P32" s="112">
        <f t="shared" ref="P32:P38" si="4">SUM(B32:N32)</f>
        <v>59537</v>
      </c>
      <c r="Q32" s="33"/>
      <c r="R32" s="86" t="str">
        <f>J30</f>
        <v>Avlutar</v>
      </c>
      <c r="S32" s="61" t="str">
        <f>ROUND(J43/1000,0) &amp;" GWh"</f>
        <v>0 GWh</v>
      </c>
      <c r="T32" s="42">
        <f>J$44</f>
        <v>0</v>
      </c>
      <c r="U32" s="36"/>
    </row>
    <row r="33" spans="1:47" ht="15.75">
      <c r="A33" s="5" t="s">
        <v>33</v>
      </c>
      <c r="B33" s="141">
        <f>[3]Slutanvändning!$N$2042</f>
        <v>50775</v>
      </c>
      <c r="C33" s="138">
        <f>[3]Slutanvändning!$N$2043</f>
        <v>355799.21666666656</v>
      </c>
      <c r="D33" s="112">
        <f>[3]Slutanvändning!$N$2036</f>
        <v>2690</v>
      </c>
      <c r="E33" s="148">
        <f>[3]Slutanvändning!$Q$2037</f>
        <v>0</v>
      </c>
      <c r="F33" s="112">
        <f>[3]Slutanvändning!$N$2038</f>
        <v>382690</v>
      </c>
      <c r="G33" s="112">
        <f>[3]Slutanvändning!$N$2039</f>
        <v>0</v>
      </c>
      <c r="H33" s="138">
        <f>[3]Slutanvändning!$N$2040</f>
        <v>16331.283333333442</v>
      </c>
      <c r="I33" s="138">
        <f>[3]Slutanvändning!$N$2041</f>
        <v>6562.5</v>
      </c>
      <c r="J33" s="112">
        <v>0</v>
      </c>
      <c r="K33" s="112">
        <f>[3]Slutanvändning!U2037</f>
        <v>0</v>
      </c>
      <c r="L33" s="112">
        <f>[3]Slutanvändning!V2037</f>
        <v>0</v>
      </c>
      <c r="M33" s="112"/>
      <c r="N33" s="112"/>
      <c r="O33" s="112"/>
      <c r="P33" s="158">
        <f t="shared" si="4"/>
        <v>814848</v>
      </c>
      <c r="Q33" s="33"/>
      <c r="R33" s="85" t="str">
        <f>K30</f>
        <v>Torv</v>
      </c>
      <c r="S33" s="61" t="str">
        <f>ROUND(K43/1000,0) &amp;" GWh"</f>
        <v>0 GWh</v>
      </c>
      <c r="T33" s="42">
        <f>K$44</f>
        <v>0</v>
      </c>
      <c r="U33" s="36"/>
    </row>
    <row r="34" spans="1:47" ht="15.75">
      <c r="A34" s="5" t="s">
        <v>34</v>
      </c>
      <c r="B34" s="141">
        <f>[3]Slutanvändning!$N$2051</f>
        <v>72795</v>
      </c>
      <c r="C34" s="138">
        <f>[3]Slutanvändning!$N$2052-[3]Slutanvändning!$T$2765</f>
        <v>105724.78333333344</v>
      </c>
      <c r="D34" s="112">
        <f>[3]Slutanvändning!$N$2045</f>
        <v>3839</v>
      </c>
      <c r="E34" s="112">
        <f>[3]Slutanvändning!$Q$2046</f>
        <v>0</v>
      </c>
      <c r="F34" s="112">
        <f>[3]Slutanvändning!$N$2047</f>
        <v>0</v>
      </c>
      <c r="G34" s="112">
        <f>[3]Slutanvändning!$N$2048</f>
        <v>0</v>
      </c>
      <c r="H34" s="110">
        <f>[3]Slutanvändning!$N$2049</f>
        <v>0</v>
      </c>
      <c r="I34" s="110">
        <f>[3]Slutanvändning!$N$2050</f>
        <v>0</v>
      </c>
      <c r="J34" s="112">
        <v>0</v>
      </c>
      <c r="K34" s="112">
        <f>[3]Slutanvändning!U2046</f>
        <v>0</v>
      </c>
      <c r="L34" s="112">
        <f>[3]Slutanvändning!V2046</f>
        <v>0</v>
      </c>
      <c r="M34" s="112"/>
      <c r="N34" s="112"/>
      <c r="O34" s="112"/>
      <c r="P34" s="146">
        <f>SUM(B34:N34)</f>
        <v>182358.78333333344</v>
      </c>
      <c r="Q34" s="33"/>
      <c r="R34" s="86" t="str">
        <f>L30</f>
        <v>Avfall</v>
      </c>
      <c r="S34" s="61" t="str">
        <f>ROUND(L43/1000,0) &amp;" GWh"</f>
        <v>465 GWh</v>
      </c>
      <c r="T34" s="42">
        <f>L$44</f>
        <v>0.11199397372678473</v>
      </c>
      <c r="U34" s="36"/>
      <c r="V34" s="8"/>
      <c r="W34" s="59"/>
    </row>
    <row r="35" spans="1:47" ht="15.75">
      <c r="A35" s="5" t="s">
        <v>35</v>
      </c>
      <c r="B35" s="110">
        <f>[3]Slutanvändning!$N$2060</f>
        <v>0</v>
      </c>
      <c r="C35" s="110">
        <f>[3]Slutanvändning!$N$2061</f>
        <v>1673</v>
      </c>
      <c r="D35" s="112">
        <f>[3]Slutanvändning!$N$2054</f>
        <v>1216321</v>
      </c>
      <c r="E35" s="112">
        <f>[3]Slutanvändning!$Q$2055</f>
        <v>0</v>
      </c>
      <c r="F35" s="112">
        <f>[3]Slutanvändning!$N$2056</f>
        <v>0</v>
      </c>
      <c r="G35" s="112">
        <f>[3]Slutanvändning!$N$2057</f>
        <v>422261</v>
      </c>
      <c r="H35" s="110">
        <f>[3]Slutanvändning!$N$2058</f>
        <v>0</v>
      </c>
      <c r="I35" s="110">
        <f>[3]Slutanvändning!$N$2059</f>
        <v>0</v>
      </c>
      <c r="J35" s="112">
        <v>0</v>
      </c>
      <c r="K35" s="112">
        <f>[3]Slutanvändning!U2055</f>
        <v>0</v>
      </c>
      <c r="L35" s="112">
        <f>[3]Slutanvändning!V2055</f>
        <v>0</v>
      </c>
      <c r="M35" s="112"/>
      <c r="N35" s="112"/>
      <c r="O35" s="112"/>
      <c r="P35" s="112">
        <f>SUM(B35:N35)</f>
        <v>1640255</v>
      </c>
      <c r="Q35" s="33"/>
      <c r="R35" s="85" t="str">
        <f>M30</f>
        <v>RT-flis</v>
      </c>
      <c r="S35" s="61" t="str">
        <f>ROUND(M43/1000,0) &amp;" GWh"</f>
        <v>0 GWh</v>
      </c>
      <c r="T35" s="42">
        <f>M$44</f>
        <v>0</v>
      </c>
      <c r="U35" s="36"/>
    </row>
    <row r="36" spans="1:47" ht="15.75">
      <c r="A36" s="5" t="s">
        <v>36</v>
      </c>
      <c r="B36" s="141">
        <f>[3]Slutanvändning!$N$2069</f>
        <v>114730</v>
      </c>
      <c r="C36" s="110">
        <f>[3]Slutanvändning!$N$2070</f>
        <v>478444</v>
      </c>
      <c r="D36" s="112">
        <f>[3]Slutanvändning!$N$2063</f>
        <v>111200</v>
      </c>
      <c r="E36" s="112">
        <f>[3]Slutanvändning!$Q$2064</f>
        <v>0</v>
      </c>
      <c r="F36" s="112">
        <f>[3]Slutanvändning!$N$2065</f>
        <v>0</v>
      </c>
      <c r="G36" s="112">
        <f>[3]Slutanvändning!$N$2066</f>
        <v>0</v>
      </c>
      <c r="H36" s="110">
        <f>[3]Slutanvändning!$N$2067</f>
        <v>0</v>
      </c>
      <c r="I36" s="110">
        <f>[3]Slutanvändning!$N$2068</f>
        <v>0</v>
      </c>
      <c r="J36" s="112">
        <v>0</v>
      </c>
      <c r="K36" s="112">
        <f>[3]Slutanvändning!U2064</f>
        <v>0</v>
      </c>
      <c r="L36" s="112">
        <f>[3]Slutanvändning!V2064</f>
        <v>0</v>
      </c>
      <c r="M36" s="112"/>
      <c r="N36" s="112"/>
      <c r="O36" s="112"/>
      <c r="P36" s="146">
        <f t="shared" si="4"/>
        <v>704374</v>
      </c>
      <c r="Q36" s="33"/>
      <c r="R36" s="85" t="str">
        <f>N30</f>
        <v>Övrigt</v>
      </c>
      <c r="S36" s="61" t="str">
        <f>ROUND(N43/1000,0) &amp;" GWh"</f>
        <v>0 GWh</v>
      </c>
      <c r="T36" s="42">
        <f>N$44</f>
        <v>0</v>
      </c>
      <c r="U36" s="36"/>
    </row>
    <row r="37" spans="1:47" ht="15.75">
      <c r="A37" s="5" t="s">
        <v>37</v>
      </c>
      <c r="B37" s="127">
        <f>[3]Slutanvändning!$N$2078</f>
        <v>149700</v>
      </c>
      <c r="C37" s="110">
        <f>[3]Slutanvändning!$N$2079</f>
        <v>236083</v>
      </c>
      <c r="D37" s="112">
        <f>[3]Slutanvändning!$N$2072</f>
        <v>1561</v>
      </c>
      <c r="E37" s="112">
        <f>[3]Slutanvändning!$Q$2073</f>
        <v>0</v>
      </c>
      <c r="F37" s="126">
        <f>'[3]LÄNKNING GAS '!$H$36+'[3]LÄNKNING GAS '!$H$37</f>
        <v>5814.9904000000006</v>
      </c>
      <c r="G37" s="112">
        <f>[3]Slutanvändning!$N$2075</f>
        <v>0</v>
      </c>
      <c r="H37" s="110">
        <f>[3]Slutanvändning!$N$2076</f>
        <v>18964</v>
      </c>
      <c r="I37" s="127">
        <f>'[3]LÄNKNING GAS '!$E$36+'[3]LÄNKNING GAS '!$E$37</f>
        <v>4240.6236000000017</v>
      </c>
      <c r="J37" s="112">
        <v>0</v>
      </c>
      <c r="K37" s="112">
        <f>[3]Slutanvändning!U2073</f>
        <v>0</v>
      </c>
      <c r="L37" s="112">
        <f>[3]Slutanvändning!V2073</f>
        <v>0</v>
      </c>
      <c r="M37" s="112"/>
      <c r="N37" s="112"/>
      <c r="O37" s="112"/>
      <c r="P37" s="126">
        <f t="shared" si="4"/>
        <v>416363.614</v>
      </c>
      <c r="Q37" s="33"/>
      <c r="R37" s="86" t="str">
        <f>O30</f>
        <v>Övrigt</v>
      </c>
      <c r="S37" s="61" t="str">
        <f>ROUND(O43/1000,0) &amp;" GWh"</f>
        <v>0 GWh</v>
      </c>
      <c r="T37" s="42">
        <f>O$44</f>
        <v>0</v>
      </c>
      <c r="U37" s="36"/>
    </row>
    <row r="38" spans="1:47" ht="15.75">
      <c r="A38" s="5" t="s">
        <v>38</v>
      </c>
      <c r="B38" s="127">
        <f>[3]Slutanvändning!$N$2087</f>
        <v>464900</v>
      </c>
      <c r="C38" s="110">
        <f>[3]Slutanvändning!$N$2088</f>
        <v>88604</v>
      </c>
      <c r="D38" s="112">
        <f>[3]Slutanvändning!$N$2081</f>
        <v>892</v>
      </c>
      <c r="E38" s="112">
        <f>[3]Slutanvändning!$Q$2082</f>
        <v>0</v>
      </c>
      <c r="F38" s="126">
        <f>'[3]LÄNKNING GAS '!$G$36+'[3]LÄNKNING GAS '!$G$37</f>
        <v>9066.2000000000007</v>
      </c>
      <c r="G38" s="112">
        <f>[3]Slutanvändning!$N$2084</f>
        <v>0</v>
      </c>
      <c r="H38" s="110">
        <f>[3]Slutanvändning!$N$2085</f>
        <v>0</v>
      </c>
      <c r="I38" s="127">
        <f>'[3]LÄNKNING GAS '!$D$36+'[3]LÄNKNING GAS '!$D$37</f>
        <v>8463.7999999999993</v>
      </c>
      <c r="J38" s="112">
        <v>0</v>
      </c>
      <c r="K38" s="112">
        <f>[3]Slutanvändning!U2082</f>
        <v>0</v>
      </c>
      <c r="L38" s="112">
        <f>[3]Slutanvändning!V2082</f>
        <v>0</v>
      </c>
      <c r="M38" s="112"/>
      <c r="N38" s="112"/>
      <c r="O38" s="112"/>
      <c r="P38" s="126">
        <f t="shared" si="4"/>
        <v>571926</v>
      </c>
      <c r="Q38" s="33"/>
      <c r="R38" s="44"/>
      <c r="S38" s="152" t="str">
        <f>ROUND(B43/1000,0) &amp;" GWh"</f>
        <v>0 GWh</v>
      </c>
      <c r="T38" s="40"/>
      <c r="U38" s="36"/>
    </row>
    <row r="39" spans="1:47" ht="15.75">
      <c r="A39" s="5" t="s">
        <v>39</v>
      </c>
      <c r="B39" s="110">
        <f>[3]Slutanvändning!$N$2096</f>
        <v>0</v>
      </c>
      <c r="C39" s="110">
        <f>[3]Slutanvändning!$N$2097</f>
        <v>5138</v>
      </c>
      <c r="D39" s="112">
        <f>[3]Slutanvändning!$N$2090</f>
        <v>0</v>
      </c>
      <c r="E39" s="112">
        <f>[3]Slutanvändning!$Q$2091</f>
        <v>0</v>
      </c>
      <c r="F39" s="126">
        <f>[3]Slutanvändning!$N$2092+'[3]JACOB. Gas hushåll'!$D$3</f>
        <v>0</v>
      </c>
      <c r="G39" s="112">
        <f>[3]Slutanvändning!$N$2093</f>
        <v>0</v>
      </c>
      <c r="H39" s="110">
        <f>[3]Slutanvändning!$N$2094</f>
        <v>0</v>
      </c>
      <c r="I39" s="127">
        <f>[3]Slutanvändning!$N$2095+'[3]JACOB. Gas hushåll'!$I$3</f>
        <v>0</v>
      </c>
      <c r="J39" s="112">
        <v>0</v>
      </c>
      <c r="K39" s="112">
        <f>[3]Slutanvändning!U2091</f>
        <v>0</v>
      </c>
      <c r="L39" s="112">
        <f>[3]Slutanvändning!V2091</f>
        <v>0</v>
      </c>
      <c r="M39" s="112"/>
      <c r="N39" s="112"/>
      <c r="O39" s="112"/>
      <c r="P39" s="112">
        <f>SUM(B39:N39)</f>
        <v>5138</v>
      </c>
      <c r="Q39" s="33"/>
      <c r="R39" s="41"/>
      <c r="S39" s="10"/>
      <c r="T39" s="64"/>
    </row>
    <row r="40" spans="1:47" ht="15.75">
      <c r="A40" s="5" t="s">
        <v>14</v>
      </c>
      <c r="B40" s="126">
        <f>SUM(B32:B39)</f>
        <v>852900</v>
      </c>
      <c r="C40" s="112">
        <f t="shared" ref="C40:O40" si="5">SUM(C32:C39)</f>
        <v>1309001</v>
      </c>
      <c r="D40" s="112">
        <f t="shared" si="5"/>
        <v>1354749</v>
      </c>
      <c r="E40" s="148">
        <f t="shared" si="5"/>
        <v>0</v>
      </c>
      <c r="F40" s="112">
        <f>SUM(F32:F39)</f>
        <v>397571.19040000002</v>
      </c>
      <c r="G40" s="112">
        <f t="shared" si="5"/>
        <v>426017</v>
      </c>
      <c r="H40" s="148">
        <f t="shared" si="5"/>
        <v>35295.283333333442</v>
      </c>
      <c r="I40" s="156">
        <f>SUM(I32:I39)</f>
        <v>19266.923600000002</v>
      </c>
      <c r="J40" s="112">
        <f t="shared" si="5"/>
        <v>0</v>
      </c>
      <c r="K40" s="112">
        <f t="shared" si="5"/>
        <v>0</v>
      </c>
      <c r="L40" s="112">
        <f t="shared" si="5"/>
        <v>0</v>
      </c>
      <c r="M40" s="112">
        <f t="shared" si="5"/>
        <v>0</v>
      </c>
      <c r="N40" s="112">
        <f t="shared" si="5"/>
        <v>0</v>
      </c>
      <c r="O40" s="112">
        <f t="shared" si="5"/>
        <v>0</v>
      </c>
      <c r="P40" s="158">
        <f>SUM(B40:N40)</f>
        <v>4394800.3973333342</v>
      </c>
      <c r="Q40" s="33"/>
      <c r="R40" s="41"/>
      <c r="S40" s="10" t="s">
        <v>25</v>
      </c>
      <c r="T40" s="64" t="s">
        <v>26</v>
      </c>
    </row>
    <row r="41" spans="1:47">
      <c r="B41" s="109"/>
      <c r="C41" s="109"/>
      <c r="D41" s="109"/>
      <c r="E41" s="109"/>
      <c r="F41" s="109"/>
      <c r="G41" s="109"/>
      <c r="H41" s="109"/>
      <c r="I41" s="109"/>
      <c r="J41" s="109"/>
      <c r="K41" s="109"/>
      <c r="L41" s="109"/>
      <c r="M41" s="109"/>
      <c r="N41" s="109"/>
      <c r="O41" s="109"/>
      <c r="P41" s="109"/>
      <c r="Q41" s="66"/>
      <c r="R41" s="41" t="s">
        <v>40</v>
      </c>
      <c r="S41" s="65" t="str">
        <f>ROUND((B46+C46)/1000,0) &amp;" GWh"</f>
        <v>287 GWh</v>
      </c>
      <c r="T41" s="117"/>
    </row>
    <row r="42" spans="1:47">
      <c r="A42" s="46" t="s">
        <v>43</v>
      </c>
      <c r="B42" s="120">
        <f>B39+B38+B37</f>
        <v>614600</v>
      </c>
      <c r="C42" s="120">
        <f>C39+C38+C37</f>
        <v>329825</v>
      </c>
      <c r="D42" s="120">
        <f>D39+D38+D37</f>
        <v>2453</v>
      </c>
      <c r="E42" s="120">
        <f t="shared" ref="E42:P42" si="6">E39+E38+E37</f>
        <v>0</v>
      </c>
      <c r="F42" s="121">
        <f t="shared" si="6"/>
        <v>14881.190400000001</v>
      </c>
      <c r="G42" s="120">
        <f t="shared" si="6"/>
        <v>0</v>
      </c>
      <c r="H42" s="120">
        <f t="shared" si="6"/>
        <v>18964</v>
      </c>
      <c r="I42" s="121">
        <f t="shared" si="6"/>
        <v>12704.423600000002</v>
      </c>
      <c r="J42" s="120">
        <f t="shared" si="6"/>
        <v>0</v>
      </c>
      <c r="K42" s="120">
        <f t="shared" si="6"/>
        <v>0</v>
      </c>
      <c r="L42" s="120">
        <f t="shared" si="6"/>
        <v>0</v>
      </c>
      <c r="M42" s="120">
        <f t="shared" si="6"/>
        <v>0</v>
      </c>
      <c r="N42" s="120">
        <f t="shared" si="6"/>
        <v>0</v>
      </c>
      <c r="O42" s="120">
        <f t="shared" si="6"/>
        <v>0</v>
      </c>
      <c r="P42" s="120">
        <f t="shared" si="6"/>
        <v>993427.61400000006</v>
      </c>
      <c r="Q42" s="34"/>
      <c r="R42" s="41" t="s">
        <v>41</v>
      </c>
      <c r="S42" s="11" t="str">
        <f>ROUND(P42/1000,0) &amp;" GWh"</f>
        <v>993 GWh</v>
      </c>
      <c r="T42" s="42">
        <f>P42/P40</f>
        <v>0.22604612819339634</v>
      </c>
    </row>
    <row r="43" spans="1:47">
      <c r="A43" s="47" t="s">
        <v>45</v>
      </c>
      <c r="B43" s="122"/>
      <c r="C43" s="123">
        <f>C40+C24-C7+C46</f>
        <v>1253509.72</v>
      </c>
      <c r="D43" s="123">
        <f t="shared" ref="D43:O43" si="7">D11+D24+D40</f>
        <v>1357349</v>
      </c>
      <c r="E43" s="123">
        <f t="shared" si="7"/>
        <v>0</v>
      </c>
      <c r="F43" s="123">
        <f t="shared" si="7"/>
        <v>397571.19040000002</v>
      </c>
      <c r="G43" s="123">
        <f t="shared" si="7"/>
        <v>426017</v>
      </c>
      <c r="H43" s="123">
        <f t="shared" si="7"/>
        <v>233295.28333333344</v>
      </c>
      <c r="I43" s="123">
        <f t="shared" si="7"/>
        <v>19266.923600000002</v>
      </c>
      <c r="J43" s="123">
        <f t="shared" si="7"/>
        <v>0</v>
      </c>
      <c r="K43" s="123">
        <f t="shared" si="7"/>
        <v>0</v>
      </c>
      <c r="L43" s="123">
        <f t="shared" si="7"/>
        <v>465000</v>
      </c>
      <c r="M43" s="123">
        <f t="shared" si="7"/>
        <v>0</v>
      </c>
      <c r="N43" s="123">
        <f t="shared" si="7"/>
        <v>0</v>
      </c>
      <c r="O43" s="123">
        <f t="shared" si="7"/>
        <v>0</v>
      </c>
      <c r="P43" s="124">
        <f>SUM(C43:O43)</f>
        <v>4152009.1173333335</v>
      </c>
      <c r="Q43" s="34"/>
      <c r="R43" s="41" t="s">
        <v>42</v>
      </c>
      <c r="S43" s="11" t="str">
        <f>ROUND(P36/1000,0) &amp;" GWh"</f>
        <v>704 GWh</v>
      </c>
      <c r="T43" s="63">
        <f>P36/P40</f>
        <v>0.1602744007275958</v>
      </c>
    </row>
    <row r="44" spans="1:47">
      <c r="A44" s="47" t="s">
        <v>46</v>
      </c>
      <c r="B44" s="96"/>
      <c r="C44" s="103">
        <f>C43/$P$43</f>
        <v>0.30190437558698768</v>
      </c>
      <c r="D44" s="103">
        <f t="shared" ref="D44:P44" si="8">D43/$P$43</f>
        <v>0.3269137811700592</v>
      </c>
      <c r="E44" s="103">
        <f t="shared" si="8"/>
        <v>0</v>
      </c>
      <c r="F44" s="103">
        <f t="shared" si="8"/>
        <v>9.5753930004697063E-2</v>
      </c>
      <c r="G44" s="103">
        <f t="shared" si="8"/>
        <v>0.10260502517239495</v>
      </c>
      <c r="H44" s="103">
        <f t="shared" si="8"/>
        <v>5.6188528671432571E-2</v>
      </c>
      <c r="I44" s="103">
        <f t="shared" si="8"/>
        <v>4.6403856676438043E-3</v>
      </c>
      <c r="J44" s="103">
        <f t="shared" si="8"/>
        <v>0</v>
      </c>
      <c r="K44" s="103">
        <f t="shared" si="8"/>
        <v>0</v>
      </c>
      <c r="L44" s="103">
        <f t="shared" si="8"/>
        <v>0.11199397372678473</v>
      </c>
      <c r="M44" s="103">
        <f t="shared" si="8"/>
        <v>0</v>
      </c>
      <c r="N44" s="103">
        <f t="shared" si="8"/>
        <v>0</v>
      </c>
      <c r="O44" s="103">
        <f t="shared" si="8"/>
        <v>0</v>
      </c>
      <c r="P44" s="103">
        <f t="shared" si="8"/>
        <v>1</v>
      </c>
      <c r="Q44" s="34"/>
      <c r="R44" s="41" t="s">
        <v>44</v>
      </c>
      <c r="S44" s="11" t="str">
        <f>ROUND(P34/1000,0) &amp;" GWh"</f>
        <v>182 GWh</v>
      </c>
      <c r="T44" s="42">
        <f>P34/P40</f>
        <v>4.1494212898493553E-2</v>
      </c>
      <c r="U44" s="36"/>
    </row>
    <row r="45" spans="1:47">
      <c r="A45" s="48"/>
      <c r="B45" s="104"/>
      <c r="C45" s="56"/>
      <c r="D45" s="56"/>
      <c r="E45" s="56"/>
      <c r="F45" s="67"/>
      <c r="G45" s="56"/>
      <c r="H45" s="56"/>
      <c r="I45" s="67"/>
      <c r="J45" s="56"/>
      <c r="K45" s="56"/>
      <c r="L45" s="56"/>
      <c r="M45" s="56"/>
      <c r="N45" s="67"/>
      <c r="O45" s="67"/>
      <c r="P45" s="67"/>
      <c r="Q45" s="34"/>
      <c r="R45" s="41" t="s">
        <v>31</v>
      </c>
      <c r="S45" s="11" t="str">
        <f>ROUND(P32/1000,0) &amp;" GWh"</f>
        <v>60 GWh</v>
      </c>
      <c r="T45" s="42">
        <f>P32/P40</f>
        <v>1.3547145403037123E-2</v>
      </c>
      <c r="U45" s="36"/>
    </row>
    <row r="46" spans="1:47">
      <c r="A46" s="48" t="s">
        <v>49</v>
      </c>
      <c r="B46" s="68">
        <f>B24-B40-B49</f>
        <v>179673</v>
      </c>
      <c r="C46" s="68">
        <f>(C40+C24)*0.08</f>
        <v>107058.72</v>
      </c>
      <c r="D46" s="56"/>
      <c r="E46" s="56"/>
      <c r="F46" s="67"/>
      <c r="G46" s="56"/>
      <c r="H46" s="56"/>
      <c r="I46" s="67"/>
      <c r="J46" s="56"/>
      <c r="K46" s="56"/>
      <c r="L46" s="56"/>
      <c r="M46" s="56"/>
      <c r="N46" s="67"/>
      <c r="O46" s="67"/>
      <c r="P46" s="52"/>
      <c r="Q46" s="34"/>
      <c r="R46" s="41" t="s">
        <v>47</v>
      </c>
      <c r="S46" s="11" t="str">
        <f>ROUND(P33/1000,0) &amp;" GWh"</f>
        <v>815 GWh</v>
      </c>
      <c r="T46" s="63">
        <f>P33/P40</f>
        <v>0.1854118336055561</v>
      </c>
      <c r="U46" s="36"/>
    </row>
    <row r="47" spans="1:47">
      <c r="A47" s="48" t="s">
        <v>51</v>
      </c>
      <c r="B47" s="97">
        <f>B46/B24</f>
        <v>0.15786241325927242</v>
      </c>
      <c r="C47" s="97">
        <f>C46/(C40+C24)</f>
        <v>0.08</v>
      </c>
      <c r="D47" s="56"/>
      <c r="E47" s="56"/>
      <c r="F47" s="67"/>
      <c r="G47" s="56"/>
      <c r="H47" s="56"/>
      <c r="I47" s="67"/>
      <c r="J47" s="56"/>
      <c r="K47" s="56"/>
      <c r="L47" s="56"/>
      <c r="M47" s="56"/>
      <c r="N47" s="67"/>
      <c r="O47" s="67"/>
      <c r="P47" s="67"/>
      <c r="Q47" s="34"/>
      <c r="R47" s="41" t="s">
        <v>48</v>
      </c>
      <c r="S47" s="11" t="str">
        <f>ROUND(P35/1000,0) &amp;" GWh"</f>
        <v>1640 GWh</v>
      </c>
      <c r="T47" s="63">
        <f>P35/P40</f>
        <v>0.37322627917192092</v>
      </c>
    </row>
    <row r="48" spans="1:47" ht="15.75" thickBot="1">
      <c r="A48" s="13"/>
      <c r="B48" s="98"/>
      <c r="C48" s="99"/>
      <c r="D48" s="100"/>
      <c r="E48" s="100"/>
      <c r="F48" s="101"/>
      <c r="G48" s="100"/>
      <c r="H48" s="100"/>
      <c r="I48" s="101"/>
      <c r="J48" s="100"/>
      <c r="K48" s="100"/>
      <c r="L48" s="100"/>
      <c r="M48" s="99"/>
      <c r="N48" s="102"/>
      <c r="O48" s="102"/>
      <c r="P48" s="102"/>
      <c r="Q48" s="87"/>
      <c r="R48" s="69" t="s">
        <v>50</v>
      </c>
      <c r="S48" s="11" t="str">
        <f>ROUND(P40/1000,0) &amp;" GWh"</f>
        <v>4395 GWh</v>
      </c>
      <c r="T48" s="70">
        <f>SUM(T42:T47)</f>
        <v>0.99999999999999978</v>
      </c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3"/>
      <c r="AH48" s="13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</row>
    <row r="49" spans="1:47">
      <c r="A49" s="13" t="s">
        <v>108</v>
      </c>
      <c r="B49" s="125">
        <f>[2]Skåne!$L$6</f>
        <v>105589</v>
      </c>
      <c r="C49" s="99"/>
      <c r="D49" s="100"/>
      <c r="E49" s="100"/>
      <c r="F49" s="101"/>
      <c r="G49" s="100"/>
      <c r="H49" s="100"/>
      <c r="I49" s="101"/>
      <c r="J49" s="100"/>
      <c r="K49" s="100"/>
      <c r="L49" s="100"/>
      <c r="M49" s="99"/>
      <c r="N49" s="102"/>
      <c r="O49" s="102"/>
      <c r="P49" s="102"/>
      <c r="Q49" s="16"/>
      <c r="R49" s="13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3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</row>
    <row r="50" spans="1:47">
      <c r="A50" s="16"/>
      <c r="B50" s="98"/>
      <c r="C50" s="116"/>
      <c r="D50" s="100"/>
      <c r="E50" s="100"/>
      <c r="F50" s="101"/>
      <c r="G50" s="100"/>
      <c r="H50" s="100"/>
      <c r="I50" s="101"/>
      <c r="J50" s="100"/>
      <c r="K50" s="100"/>
      <c r="L50" s="100"/>
      <c r="M50" s="99"/>
      <c r="N50" s="102"/>
      <c r="O50" s="102"/>
      <c r="P50" s="102"/>
      <c r="Q50" s="16"/>
      <c r="R50" s="13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3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</row>
    <row r="51" spans="1:47">
      <c r="A51" s="16"/>
      <c r="B51" s="14"/>
      <c r="C51" s="16"/>
      <c r="D51" s="15"/>
      <c r="E51" s="15"/>
      <c r="F51" s="24"/>
      <c r="G51" s="15"/>
      <c r="H51" s="15"/>
      <c r="I51" s="24"/>
      <c r="J51" s="15"/>
      <c r="K51" s="15"/>
      <c r="L51" s="15"/>
      <c r="M51" s="16"/>
      <c r="N51" s="17"/>
      <c r="O51" s="17"/>
      <c r="P51" s="17"/>
      <c r="Q51" s="16"/>
      <c r="R51" s="13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3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</row>
    <row r="52" spans="1:47">
      <c r="A52" s="16"/>
      <c r="B52" s="14"/>
      <c r="C52" s="16"/>
      <c r="D52" s="15"/>
      <c r="E52" s="15"/>
      <c r="F52" s="24"/>
      <c r="G52" s="15"/>
      <c r="H52" s="15"/>
      <c r="I52" s="24"/>
      <c r="J52" s="15"/>
      <c r="K52" s="15"/>
      <c r="L52" s="15"/>
      <c r="M52" s="16"/>
      <c r="N52" s="17"/>
      <c r="O52" s="17"/>
      <c r="P52" s="17"/>
      <c r="Q52" s="16"/>
      <c r="R52" s="13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3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</row>
    <row r="53" spans="1:47">
      <c r="A53" s="16"/>
      <c r="B53" s="14"/>
      <c r="C53" s="16"/>
      <c r="D53" s="15"/>
      <c r="E53" s="15"/>
      <c r="F53" s="24"/>
      <c r="G53" s="15"/>
      <c r="H53" s="15"/>
      <c r="I53" s="24"/>
      <c r="J53" s="15"/>
      <c r="K53" s="15"/>
      <c r="L53" s="15"/>
      <c r="M53" s="16"/>
      <c r="N53" s="17"/>
      <c r="O53" s="17"/>
      <c r="P53" s="17"/>
      <c r="Q53" s="16"/>
      <c r="R53" s="13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3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</row>
    <row r="54" spans="1:47">
      <c r="A54" s="16"/>
      <c r="B54" s="14"/>
      <c r="C54" s="16"/>
      <c r="D54" s="15"/>
      <c r="E54" s="15"/>
      <c r="F54" s="24"/>
      <c r="G54" s="15"/>
      <c r="H54" s="15"/>
      <c r="I54" s="24"/>
      <c r="J54" s="15"/>
      <c r="K54" s="15"/>
      <c r="L54" s="15"/>
      <c r="M54" s="16"/>
      <c r="N54" s="17"/>
      <c r="O54" s="17"/>
      <c r="P54" s="17"/>
      <c r="Q54" s="16"/>
      <c r="R54" s="13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3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</row>
    <row r="55" spans="1:47" ht="15.75">
      <c r="A55" s="16"/>
      <c r="B55" s="14"/>
      <c r="C55" s="16"/>
      <c r="D55" s="15"/>
      <c r="E55" s="15"/>
      <c r="F55" s="24"/>
      <c r="G55" s="15"/>
      <c r="H55" s="15"/>
      <c r="I55" s="24"/>
      <c r="J55" s="15"/>
      <c r="K55" s="15"/>
      <c r="L55" s="15"/>
      <c r="M55" s="16"/>
      <c r="N55" s="17"/>
      <c r="O55" s="17"/>
      <c r="P55" s="17"/>
      <c r="Q55" s="16"/>
      <c r="R55" s="10"/>
      <c r="S55" s="45"/>
      <c r="T55" s="50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3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</row>
    <row r="56" spans="1:47" ht="15.75">
      <c r="A56" s="16"/>
      <c r="B56" s="14"/>
      <c r="C56" s="16"/>
      <c r="D56" s="15"/>
      <c r="E56" s="15"/>
      <c r="F56" s="24"/>
      <c r="G56" s="15"/>
      <c r="H56" s="15"/>
      <c r="I56" s="24"/>
      <c r="J56" s="15"/>
      <c r="K56" s="15"/>
      <c r="L56" s="15"/>
      <c r="M56" s="16"/>
      <c r="N56" s="17"/>
      <c r="O56" s="17"/>
      <c r="P56" s="17"/>
      <c r="Q56" s="16"/>
      <c r="R56" s="10"/>
      <c r="S56" s="45"/>
      <c r="T56" s="50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3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</row>
    <row r="57" spans="1:47" ht="15.75">
      <c r="A57" s="16"/>
      <c r="B57" s="14"/>
      <c r="C57" s="16"/>
      <c r="D57" s="15"/>
      <c r="E57" s="15"/>
      <c r="F57" s="24"/>
      <c r="G57" s="15"/>
      <c r="H57" s="15"/>
      <c r="I57" s="24"/>
      <c r="J57" s="15"/>
      <c r="K57" s="15"/>
      <c r="L57" s="15"/>
      <c r="M57" s="16"/>
      <c r="N57" s="17"/>
      <c r="O57" s="17"/>
      <c r="P57" s="17"/>
      <c r="Q57" s="16"/>
      <c r="R57" s="10"/>
      <c r="S57" s="45"/>
      <c r="T57" s="50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3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</row>
    <row r="58" spans="1:47" ht="15.75">
      <c r="A58" s="10"/>
      <c r="B58" s="72"/>
      <c r="C58" s="19"/>
      <c r="D58" s="73"/>
      <c r="E58" s="73"/>
      <c r="F58" s="74"/>
      <c r="G58" s="73"/>
      <c r="H58" s="73"/>
      <c r="I58" s="74"/>
      <c r="J58" s="73"/>
      <c r="K58" s="73"/>
      <c r="L58" s="73"/>
      <c r="M58" s="45"/>
      <c r="N58" s="84"/>
      <c r="O58" s="84"/>
      <c r="P58" s="75"/>
      <c r="Q58" s="10"/>
      <c r="R58" s="10"/>
      <c r="S58" s="45"/>
      <c r="T58" s="50"/>
    </row>
    <row r="59" spans="1:47" ht="15.75">
      <c r="A59" s="10"/>
      <c r="B59" s="72"/>
      <c r="C59" s="19"/>
      <c r="D59" s="73"/>
      <c r="E59" s="73"/>
      <c r="F59" s="74"/>
      <c r="G59" s="73"/>
      <c r="H59" s="73"/>
      <c r="I59" s="74"/>
      <c r="J59" s="73"/>
      <c r="K59" s="73"/>
      <c r="L59" s="73"/>
      <c r="M59" s="45"/>
      <c r="N59" s="84"/>
      <c r="O59" s="84"/>
      <c r="P59" s="75"/>
      <c r="Q59" s="10"/>
      <c r="R59" s="10"/>
      <c r="S59" s="20"/>
      <c r="T59" s="21"/>
    </row>
    <row r="60" spans="1:47" ht="15.75">
      <c r="A60" s="10"/>
      <c r="B60" s="72"/>
      <c r="C60" s="19"/>
      <c r="D60" s="73"/>
      <c r="E60" s="73"/>
      <c r="F60" s="74"/>
      <c r="G60" s="73"/>
      <c r="H60" s="73"/>
      <c r="I60" s="74"/>
      <c r="J60" s="73"/>
      <c r="K60" s="73"/>
      <c r="L60" s="73"/>
      <c r="M60" s="45"/>
      <c r="N60" s="84"/>
      <c r="O60" s="84"/>
      <c r="P60" s="75"/>
      <c r="Q60" s="10"/>
      <c r="R60" s="10"/>
      <c r="S60" s="10"/>
      <c r="T60" s="45"/>
    </row>
    <row r="61" spans="1:47" ht="15.75">
      <c r="A61" s="9"/>
      <c r="B61" s="72"/>
      <c r="C61" s="19"/>
      <c r="D61" s="73"/>
      <c r="E61" s="73"/>
      <c r="F61" s="74"/>
      <c r="G61" s="73"/>
      <c r="H61" s="73"/>
      <c r="I61" s="74"/>
      <c r="J61" s="73"/>
      <c r="K61" s="73"/>
      <c r="L61" s="73"/>
      <c r="M61" s="45"/>
      <c r="N61" s="84"/>
      <c r="O61" s="84"/>
      <c r="P61" s="75"/>
      <c r="Q61" s="10"/>
      <c r="R61" s="10"/>
      <c r="S61" s="77"/>
      <c r="T61" s="78"/>
    </row>
    <row r="62" spans="1:47" ht="15.75">
      <c r="A62" s="10"/>
      <c r="B62" s="72"/>
      <c r="C62" s="19"/>
      <c r="D62" s="72"/>
      <c r="E62" s="72"/>
      <c r="F62" s="76"/>
      <c r="G62" s="72"/>
      <c r="H62" s="72"/>
      <c r="I62" s="76"/>
      <c r="J62" s="72"/>
      <c r="K62" s="72"/>
      <c r="L62" s="72"/>
      <c r="M62" s="45"/>
      <c r="N62" s="84"/>
      <c r="O62" s="84"/>
      <c r="P62" s="75"/>
      <c r="Q62" s="10"/>
      <c r="R62" s="10"/>
      <c r="S62" s="45"/>
      <c r="T62" s="50"/>
    </row>
    <row r="63" spans="1:47" ht="15.75">
      <c r="A63" s="10"/>
      <c r="B63" s="72"/>
      <c r="C63" s="10"/>
      <c r="D63" s="72"/>
      <c r="E63" s="72"/>
      <c r="F63" s="76"/>
      <c r="G63" s="72"/>
      <c r="H63" s="72"/>
      <c r="I63" s="76"/>
      <c r="J63" s="72"/>
      <c r="K63" s="72"/>
      <c r="L63" s="72"/>
      <c r="M63" s="10"/>
      <c r="N63" s="75"/>
      <c r="O63" s="75"/>
      <c r="P63" s="75"/>
      <c r="Q63" s="10"/>
      <c r="R63" s="10"/>
      <c r="S63" s="45"/>
      <c r="T63" s="50"/>
    </row>
    <row r="64" spans="1:47" ht="15.75">
      <c r="A64" s="10"/>
      <c r="B64" s="72"/>
      <c r="C64" s="10"/>
      <c r="D64" s="72"/>
      <c r="E64" s="72"/>
      <c r="F64" s="76"/>
      <c r="G64" s="72"/>
      <c r="H64" s="72"/>
      <c r="I64" s="76"/>
      <c r="J64" s="72"/>
      <c r="K64" s="72"/>
      <c r="L64" s="72"/>
      <c r="M64" s="10"/>
      <c r="N64" s="75"/>
      <c r="O64" s="75"/>
      <c r="P64" s="75"/>
      <c r="Q64" s="10"/>
      <c r="R64" s="10"/>
      <c r="S64" s="45"/>
      <c r="T64" s="50"/>
    </row>
    <row r="65" spans="1:20" ht="15.75">
      <c r="A65" s="10"/>
      <c r="B65" s="56"/>
      <c r="C65" s="10"/>
      <c r="D65" s="56"/>
      <c r="E65" s="56"/>
      <c r="F65" s="67"/>
      <c r="G65" s="56"/>
      <c r="H65" s="56"/>
      <c r="I65" s="67"/>
      <c r="J65" s="56"/>
      <c r="K65" s="72"/>
      <c r="L65" s="72"/>
      <c r="M65" s="10"/>
      <c r="N65" s="75"/>
      <c r="O65" s="75"/>
      <c r="P65" s="75"/>
      <c r="Q65" s="10"/>
      <c r="R65" s="10"/>
      <c r="S65" s="45"/>
      <c r="T65" s="50"/>
    </row>
    <row r="66" spans="1:20" ht="15.75">
      <c r="A66" s="10"/>
      <c r="B66" s="56"/>
      <c r="C66" s="10"/>
      <c r="D66" s="56"/>
      <c r="E66" s="56"/>
      <c r="F66" s="67"/>
      <c r="G66" s="56"/>
      <c r="H66" s="56"/>
      <c r="I66" s="67"/>
      <c r="J66" s="56"/>
      <c r="K66" s="72"/>
      <c r="L66" s="72"/>
      <c r="M66" s="10"/>
      <c r="N66" s="75"/>
      <c r="O66" s="75"/>
      <c r="P66" s="75"/>
      <c r="Q66" s="10"/>
      <c r="R66" s="10"/>
      <c r="S66" s="45"/>
      <c r="T66" s="50"/>
    </row>
    <row r="67" spans="1:20" ht="15.75">
      <c r="A67" s="10"/>
      <c r="B67" s="56"/>
      <c r="C67" s="10"/>
      <c r="D67" s="56"/>
      <c r="E67" s="56"/>
      <c r="F67" s="67"/>
      <c r="G67" s="56"/>
      <c r="H67" s="56"/>
      <c r="I67" s="67"/>
      <c r="J67" s="56"/>
      <c r="K67" s="72"/>
      <c r="L67" s="72"/>
      <c r="M67" s="10"/>
      <c r="N67" s="75"/>
      <c r="O67" s="75"/>
      <c r="P67" s="75"/>
      <c r="Q67" s="10"/>
      <c r="R67" s="10"/>
      <c r="S67" s="45"/>
      <c r="T67" s="50"/>
    </row>
    <row r="68" spans="1:20" ht="15.75">
      <c r="A68" s="10"/>
      <c r="B68" s="56"/>
      <c r="C68" s="10"/>
      <c r="D68" s="56"/>
      <c r="E68" s="56"/>
      <c r="F68" s="67"/>
      <c r="G68" s="56"/>
      <c r="H68" s="56"/>
      <c r="I68" s="67"/>
      <c r="J68" s="56"/>
      <c r="K68" s="72"/>
      <c r="L68" s="72"/>
      <c r="M68" s="10"/>
      <c r="N68" s="75"/>
      <c r="O68" s="75"/>
      <c r="P68" s="75"/>
      <c r="Q68" s="10"/>
      <c r="R68" s="51"/>
      <c r="S68" s="20"/>
      <c r="T68" s="23"/>
    </row>
    <row r="69" spans="1:20">
      <c r="A69" s="10"/>
      <c r="B69" s="56"/>
      <c r="C69" s="10"/>
      <c r="D69" s="56"/>
      <c r="E69" s="56"/>
      <c r="F69" s="67"/>
      <c r="G69" s="56"/>
      <c r="H69" s="56"/>
      <c r="I69" s="67"/>
      <c r="J69" s="56"/>
      <c r="K69" s="72"/>
      <c r="L69" s="72"/>
      <c r="M69" s="10"/>
      <c r="N69" s="75"/>
      <c r="O69" s="75"/>
      <c r="P69" s="75"/>
      <c r="Q69" s="10"/>
    </row>
    <row r="70" spans="1:20">
      <c r="A70" s="10"/>
      <c r="B70" s="56"/>
      <c r="C70" s="10"/>
      <c r="D70" s="56"/>
      <c r="E70" s="56"/>
      <c r="F70" s="67"/>
      <c r="G70" s="56"/>
      <c r="H70" s="56"/>
      <c r="I70" s="67"/>
      <c r="J70" s="56"/>
      <c r="K70" s="72"/>
      <c r="L70" s="72"/>
      <c r="M70" s="10"/>
      <c r="N70" s="75"/>
      <c r="O70" s="75"/>
      <c r="P70" s="75"/>
      <c r="Q70" s="10"/>
    </row>
    <row r="71" spans="1:20" ht="15.75">
      <c r="A71" s="10"/>
      <c r="B71" s="22"/>
      <c r="C71" s="10"/>
      <c r="D71" s="22"/>
      <c r="E71" s="22"/>
      <c r="F71" s="25"/>
      <c r="G71" s="22"/>
      <c r="H71" s="22"/>
      <c r="I71" s="25"/>
      <c r="J71" s="22"/>
      <c r="K71" s="72"/>
      <c r="L71" s="72"/>
      <c r="M71" s="10"/>
      <c r="N71" s="75"/>
      <c r="O71" s="75"/>
      <c r="P71" s="75"/>
      <c r="Q71" s="10"/>
    </row>
  </sheetData>
  <pageMargins left="0.7" right="0.7" top="0.75" bottom="0.75" header="0.3" footer="0.3"/>
  <pageSetup paperSize="9" orientation="portrait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Precio.VS.ApplicationLogic.Workplace.EventReceivers.DocumentEventReceiver_ItemAdded_Synchronous</Name>
    <Synchronization>Synchronous</Synchronization>
    <Type>10001</Type>
    <SequenceNumber>10000</SequenceNumber>
    <Url/>
    <Assembly>Precio.VS.ApplicationLogic, Version=1.0.0.0, Culture=neutral, PublicKeyToken=ebe4555da8d0fa9c</Assembly>
    <Class>Precio.VS.ApplicationLogic.Workplace.EventReceivers.DocumentEventReceiver</Class>
    <Data/>
    <Filter/>
  </Receiver>
  <Receiver>
    <Name>Precio.VS.ApplicationLogic.Workplace.EventReceivers.DocumentEventReceiver_ItemUpdated_Synchronous</Name>
    <Synchronization>Synchronous</Synchronization>
    <Type>10002</Type>
    <SequenceNumber>10000</SequenceNumber>
    <Url/>
    <Assembly>Precio.VS.ApplicationLogic, Version=1.0.0.0, Culture=neutral, PublicKeyToken=ebe4555da8d0fa9c</Assembly>
    <Class>Precio.VS.ApplicationLogic.Workplace.EventReceivers.DocumentEventReceiver</Class>
    <Data/>
    <Filter/>
  </Receiver>
  <Receiver>
    <Name>Precio.VS.ApplicationLogic.Workplace.EventReceivers.DocumentEventReceiver_ItemDeleted_Synchronous</Name>
    <Synchronization>Synchronous</Synchronization>
    <Type>10003</Type>
    <SequenceNumber>10000</SequenceNumber>
    <Url/>
    <Assembly>Precio.VS.ApplicationLogic, Version=1.0.0.0, Culture=neutral, PublicKeyToken=ebe4555da8d0fa9c</Assembly>
    <Class>Precio.VS.ApplicationLogic.Workplace.EventReceivers.DocumentEventReceiver</Class>
    <Data/>
    <Filter/>
  </Receiver>
</spe:Receiver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VSWSDocEstablishBy xmlns="http://schemas.microsoft.com/sharepoint/v3" xsi:nil="true"/>
    <PVSWSDocStatus xmlns="http://schemas.microsoft.com/sharepoint/v3" xsi:nil="true"/>
    <PVSWSDocToolProcess xmlns="http://schemas.microsoft.com/sharepoint/v3" xsi:nil="true"/>
    <PVSWSDocAssignNr xmlns="http://schemas.microsoft.com/sharepoint/v3">10288367</PVSWSDocAssignNr>
    <PVSWSDocAssignmentResponsible xmlns="http://schemas.microsoft.com/sharepoint/v3">Beijer Englund, Ronja</PVSWSDocAssignmentResponsible>
    <PVSWSDocProjName xmlns="http://schemas.microsoft.com/sharepoint/v3">Energistatistik, Kommunal regional energistatistik, KRE</PVSWSDocProjName>
    <PVSWSDocChangeLabel xmlns="http://schemas.microsoft.com/sharepoint/v3" xsi:nil="true"/>
    <PVSWSDocItemVersion xmlns="http://schemas.microsoft.com/sharepoint/v3">0.1</PVSWSDocItemVersion>
    <PVSWSDocToolModifiedBy xmlns="http://schemas.microsoft.com/sharepoint/v3" xsi:nil="true"/>
    <PVSWSDocType xmlns="http://schemas.microsoft.com/sharepoint/v3" xsi:nil="true"/>
    <PVSWSDocLocation xmlns="http://schemas.microsoft.com/sharepoint/v3" xsi:nil="true"/>
    <PVSWSDocRevDate xmlns="http://schemas.microsoft.com/sharepoint/v3" xsi:nil="true"/>
    <PVSWSDocToolName xmlns="http://schemas.microsoft.com/sharepoint/v3" xsi:nil="true"/>
    <PVSWSDocAssign2 xmlns="http://schemas.microsoft.com/sharepoint/v3" xsi:nil="true"/>
    <PVSWSDocAssign3 xmlns="http://schemas.microsoft.com/sharepoint/v3" xsi:nil="true"/>
    <PVSWSDocApproveBy xmlns="http://schemas.microsoft.com/sharepoint/v3" xsi:nil="true"/>
    <PVSWSDocCompany xmlns="http://schemas.microsoft.com/sharepoint/v3">WSP Sverige AB</PVSWSDocCompany>
    <PVSWSDocAssign1 xmlns="http://schemas.microsoft.com/sharepoint/v3" xsi:nil="true"/>
    <PVSWSDocDate xmlns="http://schemas.microsoft.com/sharepoint/v3">2019-06-07T11:53:46+00:00</PVSWSDocDate>
    <PVSWSDocName xmlns="http://schemas.microsoft.com/sharepoint/v3">Mall Mellan-Energibalans ver 1.0</PVSWSDocName>
    <PVSWSDocAssignment xmlns="http://schemas.microsoft.com/sharepoint/v3">Energistatistik, kommunal och regional energistatistik</PVSWSDocAssignment>
    <PVSWSDocAssign4 xmlns="http://schemas.microsoft.com/sharepoint/v3" xsi:nil="true"/>
    <PVSWSDocRevBy xmlns="http://schemas.microsoft.com/sharepoint/v3" xsi:nil="true"/>
    <PVSWSDocToolResponsible xmlns="http://schemas.microsoft.com/sharepoint/v3" xsi:nil="true"/>
    <PVSWSDocPhase xmlns="http://schemas.microsoft.com/sharepoint/v3" xsi:nil="true"/>
    <PVSWSDocToolVersion xmlns="http://schemas.microsoft.com/sharepoint/v3" xsi:nil="true"/>
    <PVSWSDocToolPublishedDate xmlns="http://schemas.microsoft.com/sharepoint/v3" xsi:nil="true"/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Standarddokument" ma:contentTypeID="0x010100F3AFF667EC9D4557811DA86F1C6D7EFB00A394280B47F27144A57240EB8744E34D" ma:contentTypeVersion="0" ma:contentTypeDescription="" ma:contentTypeScope="" ma:versionID="242afe56b86c01acef31207d8be03892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2bd2847b9bd8b948a15fb83a70db4bc4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VSWSDocName" minOccurs="0"/>
                <xsd:element ref="ns1:PVSWSDocAssign1" minOccurs="0"/>
                <xsd:element ref="ns1:PVSWSDocAssign2" minOccurs="0"/>
                <xsd:element ref="ns1:PVSWSDocAssign3" minOccurs="0"/>
                <xsd:element ref="ns1:PVSWSDocAssign4" minOccurs="0"/>
                <xsd:element ref="ns1:PVSWSDocDate" minOccurs="0"/>
                <xsd:element ref="ns1:PVSWSDocEstablishBy" minOccurs="0"/>
                <xsd:element ref="ns1:PVSWSDocType" minOccurs="0"/>
                <xsd:element ref="ns1:PVSWSDocPhase" minOccurs="0"/>
                <xsd:element ref="ns1:PVSWSDocStatus" minOccurs="0"/>
                <xsd:element ref="ns1:PVSWSDocRevBy" minOccurs="0"/>
                <xsd:element ref="ns1:PVSWSDocApproveBy" minOccurs="0"/>
                <xsd:element ref="ns1:PVSWSDocLocation" minOccurs="0"/>
                <xsd:element ref="ns1:PVSWSDocRevDate" minOccurs="0"/>
                <xsd:element ref="ns1:PVSWSDocChangeLabel" minOccurs="0"/>
                <xsd:element ref="ns1:PVSWSDocAssignment" minOccurs="0"/>
                <xsd:element ref="ns1:PVSWSDocAssignNr" minOccurs="0"/>
                <xsd:element ref="ns1:PVSWSDocAssignmentResponsible" minOccurs="0"/>
                <xsd:element ref="ns1:PVSWSDocCompany" minOccurs="0"/>
                <xsd:element ref="ns1:PVSWSDocItemVersion" minOccurs="0"/>
                <xsd:element ref="ns1:PVSWSDocProjName" minOccurs="0"/>
                <xsd:element ref="ns1:PVSWSDocToolName" minOccurs="0"/>
                <xsd:element ref="ns1:PVSWSDocToolVersion" minOccurs="0"/>
                <xsd:element ref="ns1:PVSWSDocToolPublishedDate" minOccurs="0"/>
                <xsd:element ref="ns1:PVSWSDocToolResponsible" minOccurs="0"/>
                <xsd:element ref="ns1:PVSWSDocToolModifiedBy" minOccurs="0"/>
                <xsd:element ref="ns1:PVSWSDocToolProces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VSWSDocName" ma:index="8" nillable="true" ma:displayName="Dokumentnamn" ma:description="" ma:hidden="true" ma:internalName="PVSWSDocName" ma:readOnly="false">
      <xsd:simpleType>
        <xsd:restriction base="dms:Text"/>
      </xsd:simpleType>
    </xsd:element>
    <xsd:element name="PVSWSDocAssign1" ma:index="9" nillable="true" ma:displayName="Titel" ma:description="" ma:internalName="PVSWSDocAssign1" ma:readOnly="false">
      <xsd:simpleType>
        <xsd:restriction base="dms:Text"/>
      </xsd:simpleType>
    </xsd:element>
    <xsd:element name="PVSWSDocAssign2" ma:index="10" nillable="true" ma:displayName="Titel rad 2" ma:description="" ma:internalName="PVSWSDocAssign2" ma:readOnly="false">
      <xsd:simpleType>
        <xsd:restriction base="dms:Text"/>
      </xsd:simpleType>
    </xsd:element>
    <xsd:element name="PVSWSDocAssign3" ma:index="11" nillable="true" ma:displayName="Titel rad 3" ma:description="" ma:internalName="PVSWSDocAssign3" ma:readOnly="false">
      <xsd:simpleType>
        <xsd:restriction base="dms:Text"/>
      </xsd:simpleType>
    </xsd:element>
    <xsd:element name="PVSWSDocAssign4" ma:index="12" nillable="true" ma:displayName="Titel rad 4" ma:description="" ma:internalName="PVSWSDocAssign4" ma:readOnly="false">
      <xsd:simpleType>
        <xsd:restriction base="dms:Text"/>
      </xsd:simpleType>
    </xsd:element>
    <xsd:element name="PVSWSDocDate" ma:index="13" nillable="true" ma:displayName="Datum" ma:default="[today]" ma:description="" ma:format="DateOnly" ma:internalName="PVSWSDocDate">
      <xsd:simpleType>
        <xsd:restriction base="dms:DateTime"/>
      </xsd:simpleType>
    </xsd:element>
    <xsd:element name="PVSWSDocEstablishBy" ma:index="14" nillable="true" ma:displayName="Författare" ma:description="" ma:internalName="PVSWSDocEstablishBy" ma:readOnly="false">
      <xsd:simpleType>
        <xsd:restriction base="dms:Text"/>
      </xsd:simpleType>
    </xsd:element>
    <xsd:element name="PVSWSDocType" ma:index="15" nillable="true" ma:displayName="Dokumenttyp" ma:default="" ma:description="" ma:format="Dropdown" ma:internalName="PVSWSDocType">
      <xsd:simpleType>
        <xsd:restriction base="dms:Choice">
          <xsd:enumeration value="Rapport"/>
          <xsd:enumeration value="Administrativa föreskrifter"/>
          <xsd:enumeration value="Avtal och kontrakt"/>
          <xsd:enumeration value="Beräkningar"/>
          <xsd:enumeration value="Bilder"/>
          <xsd:enumeration value="Korrespondens"/>
          <xsd:enumeration value="Beskrivningar"/>
          <xsd:enumeration value="Ekonomi"/>
          <xsd:enumeration value="Handlingsförteckning"/>
          <xsd:enumeration value="Listor"/>
          <xsd:enumeration value="Mallar och instruktioner"/>
          <xsd:enumeration value="Mängdförteckning"/>
          <xsd:enumeration value="Organisation"/>
          <xsd:enumeration value="PM"/>
          <xsd:enumeration value="Mötesdokument"/>
          <xsd:enumeration value="Ritningsförteckning"/>
          <xsd:enumeration value="Styrande dokument"/>
          <xsd:enumeration value="Skiss"/>
          <xsd:enumeration value="Teknisk beskrivning"/>
          <xsd:enumeration value="Tidplaner"/>
          <xsd:enumeration value="Upphandling"/>
          <xsd:enumeration value="Utlåtanden och granskning"/>
        </xsd:restriction>
      </xsd:simpleType>
    </xsd:element>
    <xsd:element name="PVSWSDocPhase" ma:index="16" nillable="true" ma:displayName="Skede" ma:default="" ma:description="" ma:format="Dropdown" ma:internalName="PVSWSDocPhase">
      <xsd:simpleType>
        <xsd:restriction base="dms:Choice">
          <xsd:enumeration value="Förstudiehandling"/>
          <xsd:enumeration value="Preliminär handling"/>
          <xsd:enumeration value="Programhandling"/>
          <xsd:enumeration value="Informationshandling"/>
          <xsd:enumeration value="Systemhandling"/>
          <xsd:enumeration value="Förfrågningsunderlag"/>
          <xsd:enumeration value="Bygghandling"/>
          <xsd:enumeration value="Relationshandling"/>
          <xsd:enumeration value="Förvaltningshandling"/>
          <xsd:enumeration value="Upphandlingsdokument"/>
        </xsd:restriction>
      </xsd:simpleType>
    </xsd:element>
    <xsd:element name="PVSWSDocStatus" ma:index="17" nillable="true" ma:displayName="Granskningsstatus" ma:default="" ma:description="" ma:format="Dropdown" ma:internalName="PVSWSDocStatus">
      <xsd:simpleType>
        <xsd:restriction base="dms:Choice">
          <xsd:enumeration value="Under arbete"/>
          <xsd:enumeration value="För information"/>
          <xsd:enumeration value="Preliminär"/>
          <xsd:enumeration value="Förhandskopia"/>
          <xsd:enumeration value="För granskning"/>
          <xsd:enumeration value="För godkännande"/>
          <xsd:enumeration value="Godkänd"/>
          <xsd:enumeration value="Ej giltigt"/>
          <xsd:enumeration value="Ersatt"/>
        </xsd:restriction>
      </xsd:simpleType>
    </xsd:element>
    <xsd:element name="PVSWSDocRevBy" ma:index="18" nillable="true" ma:displayName="Granskad av" ma:description="" ma:internalName="PVSWSDocRevBy" ma:readOnly="false">
      <xsd:simpleType>
        <xsd:restriction base="dms:Text"/>
      </xsd:simpleType>
    </xsd:element>
    <xsd:element name="PVSWSDocApproveBy" ma:index="19" nillable="true" ma:displayName="Godkänd av" ma:description="" ma:internalName="PVSWSDocApproveBy" ma:readOnly="false">
      <xsd:simpleType>
        <xsd:restriction base="dms:Text"/>
      </xsd:simpleType>
    </xsd:element>
    <xsd:element name="PVSWSDocLocation" ma:index="20" nillable="true" ma:displayName="Ansvarig part" ma:description="" ma:internalName="PVSWSDocLocation" ma:readOnly="false">
      <xsd:simpleType>
        <xsd:restriction base="dms:Text"/>
      </xsd:simpleType>
    </xsd:element>
    <xsd:element name="PVSWSDocRevDate" ma:index="21" nillable="true" ma:displayName="Ändringsdatum" ma:description="" ma:format="DateOnly" ma:internalName="PVSWSDocRevDate">
      <xsd:simpleType>
        <xsd:restriction base="dms:DateTime"/>
      </xsd:simpleType>
    </xsd:element>
    <xsd:element name="PVSWSDocChangeLabel" ma:index="22" nillable="true" ma:displayName="Ändringsbeteckning" ma:description="Ändringsbeteckning bör vara 2 tecken (siffror eller bokstäver)" ma:internalName="PVSWSDocChangeLabel">
      <xsd:simpleType>
        <xsd:restriction base="dms:Text">
          <xsd:maxLength value="20"/>
        </xsd:restriction>
      </xsd:simpleType>
    </xsd:element>
    <xsd:element name="PVSWSDocAssignment" ma:index="23" nillable="true" ma:displayName="Uppdragsnamn" ma:default="Energistatistik, kommunal och regional energistatistik" ma:description="" ma:internalName="PVSWSDocAssignment" ma:readOnly="false">
      <xsd:simpleType>
        <xsd:restriction base="dms:Text"/>
      </xsd:simpleType>
    </xsd:element>
    <xsd:element name="PVSWSDocAssignNr" ma:index="24" nillable="true" ma:displayName="Uppdragsnummer" ma:default="10288367" ma:description="" ma:internalName="PVSWSDocAssignNr" ma:readOnly="false">
      <xsd:simpleType>
        <xsd:restriction base="dms:Text"/>
      </xsd:simpleType>
    </xsd:element>
    <xsd:element name="PVSWSDocAssignmentResponsible" ma:index="25" nillable="true" ma:displayName="Uppdragsansvarig" ma:internalName="PVSWSDocAssignmentResponsible">
      <xsd:simpleType>
        <xsd:restriction base="dms:Text"/>
      </xsd:simpleType>
    </xsd:element>
    <xsd:element name="PVSWSDocCompany" ma:index="26" nillable="true" ma:displayName="Företag" ma:default="WSP Sverige AB" ma:internalName="PVSWSDocCompany">
      <xsd:simpleType>
        <xsd:restriction base="dms:Text"/>
      </xsd:simpleType>
    </xsd:element>
    <xsd:element name="PVSWSDocItemVersion" ma:index="27" nillable="true" ma:displayName="Version" ma:internalName="PVSWSDocItemVersion">
      <xsd:simpleType>
        <xsd:restriction base="dms:Text"/>
      </xsd:simpleType>
    </xsd:element>
    <xsd:element name="PVSWSDocProjName" ma:index="28" nillable="true" ma:displayName="Projektnamn" ma:description="" ma:internalName="PVSWSDocProjName" ma:readOnly="false">
      <xsd:simpleType>
        <xsd:restriction base="dms:Text"/>
      </xsd:simpleType>
    </xsd:element>
    <xsd:element name="PVSWSDocToolName" ma:index="29" nillable="true" ma:displayName="Mallnamn" ma:description="Namnet på den använda mallen" ma:internalName="PVSWSDocToolName" ma:readOnly="false">
      <xsd:simpleType>
        <xsd:restriction base="dms:Text"/>
      </xsd:simpleType>
    </xsd:element>
    <xsd:element name="PVSWSDocToolVersion" ma:index="30" nillable="true" ma:displayName="Mallversion" ma:description="Versionen på den använda mallen" ma:internalName="PVSWSDocToolVersion" ma:readOnly="false">
      <xsd:simpleType>
        <xsd:restriction base="dms:Text"/>
      </xsd:simpleType>
    </xsd:element>
    <xsd:element name="PVSWSDocToolPublishedDate" ma:index="31" nillable="true" ma:displayName="Mall publicerad" ma:description="Publiceringsdatum för den använda mallen" ma:format="DateOnly" ma:internalName="PVSWSDocToolPublishedDate" ma:readOnly="false">
      <xsd:simpleType>
        <xsd:restriction base="dms:DateTime"/>
      </xsd:simpleType>
    </xsd:element>
    <xsd:element name="PVSWSDocToolResponsible" ma:index="32" nillable="true" ma:displayName="Mallansvarig" ma:description="Den ansvariga för den använda mallen" ma:internalName="PVSWSDocToolResponsible" ma:readOnly="false">
      <xsd:simpleType>
        <xsd:restriction base="dms:Text"/>
      </xsd:simpleType>
    </xsd:element>
    <xsd:element name="PVSWSDocToolModifiedBy" ma:index="33" nillable="true" ma:displayName="Mall ändrad av" ma:description="Personen som ändrade den använda mallen" ma:internalName="PVSWSDocToolModifiedBy" ma:readOnly="false">
      <xsd:simpleType>
        <xsd:restriction base="dms:Text"/>
      </xsd:simpleType>
    </xsd:element>
    <xsd:element name="PVSWSDocToolProcess" ma:index="34" nillable="true" ma:displayName="Uppdragstyp för mall" ma:description="Uppdragstypen för den använda mallen" ma:internalName="PVSWSDocToolProcess" ma:readOnly="fals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5AA97BB-31D2-41B4-AF2C-8725E1301211}"/>
</file>

<file path=customXml/itemProps2.xml><?xml version="1.0" encoding="utf-8"?>
<ds:datastoreItem xmlns:ds="http://schemas.openxmlformats.org/officeDocument/2006/customXml" ds:itemID="{26775692-EEB9-457C-9F41-4018AE6E29BE}"/>
</file>

<file path=customXml/itemProps3.xml><?xml version="1.0" encoding="utf-8"?>
<ds:datastoreItem xmlns:ds="http://schemas.openxmlformats.org/officeDocument/2006/customXml" ds:itemID="{70738083-536C-48E5-B091-E0B18A553C06}"/>
</file>

<file path=customXml/itemProps4.xml><?xml version="1.0" encoding="utf-8"?>
<ds:datastoreItem xmlns:ds="http://schemas.openxmlformats.org/officeDocument/2006/customXml" ds:itemID="{5E7D7E67-1C4A-402F-9F98-8C69774F237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36</vt:i4>
      </vt:variant>
    </vt:vector>
  </HeadingPairs>
  <TitlesOfParts>
    <vt:vector size="36" baseType="lpstr">
      <vt:lpstr>INSTRUKTIONER</vt:lpstr>
      <vt:lpstr>FV imp-exp</vt:lpstr>
      <vt:lpstr>Skåne län</vt:lpstr>
      <vt:lpstr>Bjuv</vt:lpstr>
      <vt:lpstr>Bromölla</vt:lpstr>
      <vt:lpstr>Burlöv</vt:lpstr>
      <vt:lpstr>Båstad</vt:lpstr>
      <vt:lpstr>Eslöv</vt:lpstr>
      <vt:lpstr>Helsingborg</vt:lpstr>
      <vt:lpstr>Hässleholm</vt:lpstr>
      <vt:lpstr>Höganäs</vt:lpstr>
      <vt:lpstr>Hörby</vt:lpstr>
      <vt:lpstr>Höör</vt:lpstr>
      <vt:lpstr>Klippan</vt:lpstr>
      <vt:lpstr>Kristianstad</vt:lpstr>
      <vt:lpstr>Kävlinge</vt:lpstr>
      <vt:lpstr>Landskrona</vt:lpstr>
      <vt:lpstr>Lomma</vt:lpstr>
      <vt:lpstr>Lund</vt:lpstr>
      <vt:lpstr>Malmö</vt:lpstr>
      <vt:lpstr>Osby</vt:lpstr>
      <vt:lpstr>Perstorp</vt:lpstr>
      <vt:lpstr>Simrishamn</vt:lpstr>
      <vt:lpstr>Sjöbo</vt:lpstr>
      <vt:lpstr>Skurup</vt:lpstr>
      <vt:lpstr>Staffanstorp</vt:lpstr>
      <vt:lpstr>Svalöv</vt:lpstr>
      <vt:lpstr>Svedala</vt:lpstr>
      <vt:lpstr>Tomelilla</vt:lpstr>
      <vt:lpstr>Trelleborg</vt:lpstr>
      <vt:lpstr>Vellinge</vt:lpstr>
      <vt:lpstr>Ystad</vt:lpstr>
      <vt:lpstr>Åstorp</vt:lpstr>
      <vt:lpstr>Ängelholm</vt:lpstr>
      <vt:lpstr>Örkelljunga</vt:lpstr>
      <vt:lpstr>Östra Göinge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Kaj</dc:creator>
  <cp:lastModifiedBy>Beijer Englund, Ronja</cp:lastModifiedBy>
  <dcterms:created xsi:type="dcterms:W3CDTF">2016-02-06T11:09:18Z</dcterms:created>
  <dcterms:modified xsi:type="dcterms:W3CDTF">2019-11-21T08:23:50Z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0x010100F3AFF667EC9D4557811DA86F1C6D7EFB00A394280B47F27144A57240EB8744E34D</vt:lpwstr>
  </property>
</Properties>
</file>